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5600" windowHeight="11040" firstSheet="6" activeTab="11"/>
  </bookViews>
  <sheets>
    <sheet name="1. Anslagskonferenstavlor" sheetId="1" r:id="rId1"/>
    <sheet name="2. Anteckningsprodukter" sheetId="2" r:id="rId2"/>
    <sheet name="3. Arkiv, förvaring, sortering" sheetId="3" r:id="rId3"/>
    <sheet name="4. Datamedia, etiketter" sheetId="4" r:id="rId4"/>
    <sheet name="5. Fickor och mappar mm" sheetId="5" r:id="rId5"/>
    <sheet name="6. Kontorstejp med tillbehör" sheetId="6" r:id="rId6"/>
    <sheet name="7. Kuvert och påsar" sheetId="7" r:id="rId7"/>
    <sheet name="8. Märkmaskiner med tillbehör" sheetId="8" r:id="rId8"/>
    <sheet name="9. Pennor" sheetId="9" r:id="rId9"/>
    <sheet name="10. Post och emballage" sheetId="10" r:id="rId10"/>
    <sheet name="11. Pärmar med tillbehör" sheetId="11" r:id="rId11"/>
    <sheet name="12. Skrivbordstillbehör" sheetId="12" r:id="rId12"/>
    <sheet name="Blad1" sheetId="13" r:id="rId13"/>
  </sheets>
  <calcPr calcId="145621"/>
</workbook>
</file>

<file path=xl/calcChain.xml><?xml version="1.0" encoding="utf-8"?>
<calcChain xmlns="http://schemas.openxmlformats.org/spreadsheetml/2006/main">
  <c r="E8" i="3" l="1"/>
  <c r="E87" i="12" l="1"/>
  <c r="E121" i="12" l="1"/>
  <c r="E119" i="12"/>
  <c r="E104" i="12"/>
  <c r="E102" i="12"/>
  <c r="E101" i="12"/>
  <c r="E100" i="12"/>
  <c r="E99" i="12"/>
  <c r="E89" i="12"/>
  <c r="E74" i="12"/>
  <c r="E73" i="12"/>
  <c r="E71" i="12"/>
  <c r="E70" i="12"/>
  <c r="E51" i="12"/>
  <c r="E49" i="12"/>
  <c r="E44" i="12"/>
  <c r="E43" i="12"/>
  <c r="E41" i="12"/>
  <c r="E40" i="12"/>
  <c r="E39" i="12"/>
  <c r="E38" i="12"/>
  <c r="E37" i="12"/>
  <c r="E36" i="12"/>
  <c r="E35" i="12"/>
  <c r="E17" i="12"/>
  <c r="E16" i="12"/>
  <c r="E15" i="12"/>
  <c r="E14" i="12"/>
  <c r="E13" i="12"/>
  <c r="E11" i="12"/>
  <c r="E10" i="12"/>
  <c r="E4" i="12"/>
  <c r="E3" i="12"/>
  <c r="E6" i="9"/>
  <c r="E26" i="7"/>
  <c r="E25" i="7"/>
  <c r="E24" i="7"/>
  <c r="E23" i="7"/>
  <c r="E22" i="7"/>
  <c r="E21" i="7"/>
  <c r="E20" i="7"/>
  <c r="E19" i="7"/>
  <c r="E13" i="7"/>
  <c r="E12" i="7"/>
  <c r="E11" i="7"/>
  <c r="E10" i="7"/>
  <c r="E9" i="7"/>
  <c r="E8" i="7"/>
  <c r="E7" i="7"/>
  <c r="E6" i="7"/>
  <c r="E3" i="7"/>
  <c r="E82" i="5"/>
  <c r="E42" i="5"/>
  <c r="E15" i="5"/>
  <c r="E13" i="5"/>
  <c r="E12" i="5"/>
  <c r="E4" i="5"/>
  <c r="E21" i="4"/>
  <c r="E20" i="4"/>
  <c r="E19" i="4"/>
  <c r="E18" i="4"/>
  <c r="E17" i="4"/>
  <c r="E16" i="4"/>
  <c r="E15" i="4"/>
  <c r="E13" i="4"/>
  <c r="E12" i="4"/>
  <c r="E11" i="4"/>
  <c r="E10" i="4"/>
  <c r="E9" i="4"/>
  <c r="E7" i="4"/>
  <c r="E4" i="4"/>
  <c r="E37" i="3"/>
  <c r="E35" i="3"/>
  <c r="E34" i="3"/>
  <c r="E33" i="1" l="1"/>
  <c r="E32" i="1"/>
  <c r="E31" i="1"/>
  <c r="E24" i="1"/>
</calcChain>
</file>

<file path=xl/sharedStrings.xml><?xml version="1.0" encoding="utf-8"?>
<sst xmlns="http://schemas.openxmlformats.org/spreadsheetml/2006/main" count="1624" uniqueCount="756">
  <si>
    <t>Pos nr</t>
  </si>
  <si>
    <t>Benämning</t>
  </si>
  <si>
    <t>Ska-krav</t>
  </si>
  <si>
    <t>Anslagstavla</t>
  </si>
  <si>
    <t>Blädderblock med tillbehör</t>
  </si>
  <si>
    <t>Konferensställ</t>
  </si>
  <si>
    <t>Magnet</t>
  </si>
  <si>
    <t>Namnskylt</t>
  </si>
  <si>
    <t>Rengöring</t>
  </si>
  <si>
    <t>Skrivfilm</t>
  </si>
  <si>
    <t>fururam ca 40x60cm med upphängningsanordning/öglor</t>
  </si>
  <si>
    <t>fururam ca 60x100cm med upphängningsanordning/öglor</t>
  </si>
  <si>
    <t>fururam ca 60x120cm med upphängningsanordning/öglor</t>
  </si>
  <si>
    <t>Blädderblock, ca 600x850, 30-50 blad per block, 60-80g, olinjerat, för alla typer av märkpennor</t>
  </si>
  <si>
    <t>Fristående, ställbara ben, justerbart blockfäste  passande offererade blädderblock</t>
  </si>
  <si>
    <t>till Whiteboardtavlor ca 12 mm gul</t>
  </si>
  <si>
    <t>till Whiteboardtavlor ca 12 mm blå</t>
  </si>
  <si>
    <t>till Whiteboardtavlor ca 12mm grön</t>
  </si>
  <si>
    <t>till Whiteboardtavlor ca 12mm röd</t>
  </si>
  <si>
    <t>till Whiteboardtavlor ca 20-25mm gul</t>
  </si>
  <si>
    <t>till Whiteboardtavlor ca 20-25mm bassortimentet grön</t>
  </si>
  <si>
    <t>till Whiteboardtavlor ca 20-25mm blå</t>
  </si>
  <si>
    <t>till Whiteboardtavlor ca 20-25mm röd</t>
  </si>
  <si>
    <t>till Whiteboardtavlor ca 20-25mm sorterade färger</t>
  </si>
  <si>
    <t>till Whiteboardtavlor ca 30mm sorterade färger</t>
  </si>
  <si>
    <t>till Whiteboardtavlor ca 32mm gul</t>
  </si>
  <si>
    <t>till Whiteboardtavlor ca 32mm blå</t>
  </si>
  <si>
    <t>till Whiteboardtavlor ca 32mm röd</t>
  </si>
  <si>
    <t>till Whiteboardtavlor ca 32mm, grön</t>
  </si>
  <si>
    <t>till Whiteboardtavlor ca 40mm sorterade färger</t>
  </si>
  <si>
    <t>Rengöringsdukar/servetter för Whiteboardtavlor, högst 100 st/fp</t>
  </si>
  <si>
    <t>OH-film, A4 för kopiering, klar utan kanttryck, dubbelsidigt belagd, antistatbehandlad för automatisk inmatning</t>
  </si>
  <si>
    <t>Förbrukning</t>
  </si>
  <si>
    <t>Anbudsprov</t>
  </si>
  <si>
    <t>x</t>
  </si>
  <si>
    <t>Specifika ska-krav</t>
  </si>
  <si>
    <t>Rengöringsvätska för Whiteboardtavlor, 150-250ml</t>
  </si>
  <si>
    <t>Filten ska sitta fast i taveltorken när man ta bort den från tavlan. Magneten ska hindra torken från att glida ner. Taveltorken ska suga upp färgen, inte sprida ut den. Utbytbar filt med filtrefill ska finnas under hela avtalsperioden.</t>
  </si>
  <si>
    <t xml:space="preserve">Taveltork microfiber eller likvärdig för skrivtavlor, med magnetfunktion </t>
  </si>
  <si>
    <t xml:space="preserve">Taveltork för skrivtavlor, med magnetfunktion </t>
  </si>
  <si>
    <t>Refill microfiber eller likvärdig till offererad taveltork POS 26.</t>
  </si>
  <si>
    <t>Taveltork, tillbehör - filtrefill till offererad taveltork passande offererad taveltork POS 27</t>
  </si>
  <si>
    <t>OH-film, A4, klar, för laserskrivare, extra värmetålig ca 115 micron</t>
  </si>
  <si>
    <t>OH-film, A4, kopiering, för färgkopiatorer, enklare film för färglaserkopiering</t>
  </si>
  <si>
    <t>Whiteboardtavla</t>
  </si>
  <si>
    <t>Magnetisk ca 30x 20 cm, Lätt att rengöra, glasemaljerad</t>
  </si>
  <si>
    <t>Magnetisk ca 45x 60 cm, Lätt att rengöra, glasemaljerad</t>
  </si>
  <si>
    <t>Magnetisk ca 60x 90 cm, Lätt att rengöra, glasemaljerad</t>
  </si>
  <si>
    <t>Magnetisk ca 90x 120 cm, Lätt att rengöra, glasemaljerad</t>
  </si>
  <si>
    <t>Övrigt konferensmaterial</t>
  </si>
  <si>
    <t>Pekpinne med upphängningsanordning och färgad spets</t>
  </si>
  <si>
    <t>Ska rymma minst 4 Whiteboardpennor av offererad storlek. Magneten ska sitta stadigt på tavlan.</t>
  </si>
  <si>
    <t xml:space="preserve">Pennhållare, magnetisk för Whiteboardtavlor </t>
  </si>
  <si>
    <t>Anteckningsblock</t>
  </si>
  <si>
    <t>Datablock (Spiralkladd), linjerad, format ca 140x297mm, Spiralbundet i vänsterkant, 70g, 70-100 blad/block</t>
  </si>
  <si>
    <t>Häftade block/blocknotes, A7 linjerade ca 50 blad/block</t>
  </si>
  <si>
    <t>Självhäftande noteringsblad, gula ca 76x127mm, ca 100 blad/block, skall fästa på de flesta underlag</t>
  </si>
  <si>
    <t>Självhäftande noteringsblad, gula ca 76x76mm, skall fästa på de flesta underlag</t>
  </si>
  <si>
    <t>Självhäftande noteringsblad, z-vikta block gula ca 76x76mm</t>
  </si>
  <si>
    <t>Självhäftande noteringsblad, z-vikta block starka färger ca 76x76mm</t>
  </si>
  <si>
    <t>Anteckningsblock, tillbehör</t>
  </si>
  <si>
    <t>Hållare till självhäftande noteringsblad, z-vikta block ca 76x76mm</t>
  </si>
  <si>
    <t>Ska kunna sitta uppe på yta i minst 48 timmar utan att falla (test utförs på olika underlag)</t>
  </si>
  <si>
    <t>Ska vara indelad i minst 4 olika färger som med lätthet ska gå att åtskilja varandra. Ska kunna sitta uppe på yta i minst 48 timmar utan att falla (test utförs på olika underlag)</t>
  </si>
  <si>
    <t xml:space="preserve">Anteckningsblock, typ flikblock eller likvärdigt, 3-delad, 60g, ca 75 blad/block </t>
  </si>
  <si>
    <t xml:space="preserve">Anteckningsblock, typ flikblock eller likvärdigt, 5-delad, 60g, ca 75 blad/block </t>
  </si>
  <si>
    <t xml:space="preserve">Klammerhäftade block, A4 linjerade, hålade, häftade på stödskiva av papp, ca 100 blad/block, 60g </t>
  </si>
  <si>
    <t xml:space="preserve">Klammerhäftade block, A4 rutade, hålade, 60g, häftade på stödskiva av papp, ca 100 blad/block </t>
  </si>
  <si>
    <t xml:space="preserve">Klammerhäftade block, A5 linjerade, ohålad, 60g, häftade på stödskiva av papp, ca 100 blad/block </t>
  </si>
  <si>
    <t xml:space="preserve">Klammerhäftade block, A6 linjerade, ohålade, 60g, häftade på stödskiva av papp, ca 100 blad/block </t>
  </si>
  <si>
    <t xml:space="preserve">Kollegieblock med spiral, spiralbundet i vänsterkant, A4 rutad, 70g, ca 70 blad/block </t>
  </si>
  <si>
    <t xml:space="preserve">Kollegieblock med spiral, spiralbundet i vänsterkant, A5 linjerade, 70g, ca 70 blad/block </t>
  </si>
  <si>
    <t xml:space="preserve">Kollegieblock med spiral, spiralbundet i vänsterkant, A5 rutad, 70g, ca 70 blad/block </t>
  </si>
  <si>
    <t xml:space="preserve">Kollegiehäfte/skolhäfte, A4 linjerad, 70g, ca 40 blad/block </t>
  </si>
  <si>
    <t xml:space="preserve">Limmade, A4 linjerade, hålade, 60 g, limbunden i kortsida, hålade blad, ca 100 blad, med stödskiva i papp </t>
  </si>
  <si>
    <t xml:space="preserve">Självhäftande noteringsblad, ca 100 blad/block,  ca 149x200 mm, gul </t>
  </si>
  <si>
    <t xml:space="preserve">Självhäftande noteringsblad, ca 100 blad/block,  ca 76x127mm, gul </t>
  </si>
  <si>
    <t xml:space="preserve">Självhäftande noteringsblad, ca 100 blad/block, ca 38x51mm, gul </t>
  </si>
  <si>
    <t xml:space="preserve">Självhäftande noteringsblad, ca 100 blad/block, ca 76x76mm, gul </t>
  </si>
  <si>
    <t>Anteckningsbok</t>
  </si>
  <si>
    <t>Linjerade med register, ca 105x148mm ("Vaxbok"), 70-100 blad</t>
  </si>
  <si>
    <t>Linjerade med register, ca 148x210mm ("Vaxbok"), 70-100 blad</t>
  </si>
  <si>
    <t>Linjerade utan register, ca 105x148mm ("Vaxbok"), 70-100 blad</t>
  </si>
  <si>
    <t>Linjerade utan register, ca 148x210mm ("Vaxbok"), 70-100 blad</t>
  </si>
  <si>
    <t>Bokföringsbok</t>
  </si>
  <si>
    <t xml:space="preserve">Linjerade med eller utan register, ca 170x205mm ("Vaxbok"), 70-100 blad </t>
  </si>
  <si>
    <t>Arkivkartong</t>
  </si>
  <si>
    <t>Blankettfack</t>
  </si>
  <si>
    <t>för vägg liggande A4 med upphängningsanordning</t>
  </si>
  <si>
    <t>för vägg stående A4 med upphängningsanordning</t>
  </si>
  <si>
    <t>Bok-och pärmstöd</t>
  </si>
  <si>
    <t>Bokstöd, med klämfäste med klämma till höger</t>
  </si>
  <si>
    <t>Bokstöd, med klämfäste med klämma till vänster</t>
  </si>
  <si>
    <t>Bokstöd, vinklad, stor, ca 140mm</t>
  </si>
  <si>
    <t>Brevkorg</t>
  </si>
  <si>
    <t>A4, höjd ca 100mm, ca 245x330mm, öppen kortsida, stapelbar med distanspinnar, svart</t>
  </si>
  <si>
    <t>A4, höjd ca 100mm, ca 245x330mm, öppen kortsida, stapelbar med distanspinnar, vit</t>
  </si>
  <si>
    <t>A4, höjd ca 60-80mm, ca 245x330mm, öppen kortsida, stapelbar med och utan distanspinnar, transparent</t>
  </si>
  <si>
    <t>A4, höjd ca 60-80mm, ca 245x330mm, öppen kortsida, stapelbar med och utan distanspinnar, blå</t>
  </si>
  <si>
    <t>A4, höjd ca 60-80mm, ca 245x330mm, öppen kortsida, stapelbar med och utan distanspinnar, röd</t>
  </si>
  <si>
    <t>A4, höjd ca 60-80mm, ca 245x330mm, öppen kortsida, stapelbar med och utan distanspinnar, svart</t>
  </si>
  <si>
    <t>A4, höjd ca 60-80mm, ca 245x330mm, öppen kortsida, stapelbar med och utan distanspinnar, vit</t>
  </si>
  <si>
    <t>Brevkorg, tillbehör</t>
  </si>
  <si>
    <t>Broschyrställ</t>
  </si>
  <si>
    <t>för vägg och/eller bord, A4</t>
  </si>
  <si>
    <t>Katalogställ</t>
  </si>
  <si>
    <t>Transparent, ca 21x21x16, 3-delat</t>
  </si>
  <si>
    <t>Kortsystem med tillbehör</t>
  </si>
  <si>
    <t>Kortregister A5l</t>
  </si>
  <si>
    <t>Kortregister A6l</t>
  </si>
  <si>
    <t>Kortregister A7l</t>
  </si>
  <si>
    <t xml:space="preserve">Arkivkartong, godkänd för svensk standard, 55mm </t>
  </si>
  <si>
    <t xml:space="preserve">Arkivkartong, godkänd för svensk standard, 80mm </t>
  </si>
  <si>
    <t xml:space="preserve">Distanspinnar till offererade brevkorgar </t>
  </si>
  <si>
    <t>Ram till Servifold eller likvärdigt, A4 blå</t>
  </si>
  <si>
    <t>Ram till Sherpa eller likvärdigt, A4 blå</t>
  </si>
  <si>
    <t>Ram till Servifold eller likvärdigt, A4 röd</t>
  </si>
  <si>
    <t>Ram till Sherpa eller likvärdigt, A4 röd</t>
  </si>
  <si>
    <t>Ram till Servifold  eeller likvärdigt, A4 vit</t>
  </si>
  <si>
    <t>Ram till Servifold eller likvärdigt, A5 , blå</t>
  </si>
  <si>
    <t>Ram till Servifold eller likvärdigt, A5, vit</t>
  </si>
  <si>
    <t>Bordsställ avsett för 20 A4-ramar</t>
  </si>
  <si>
    <t>Bordsställ avsett för 30 A4-ramar</t>
  </si>
  <si>
    <t>Rubrikhållare till  Sherpa eller likvärdig</t>
  </si>
  <si>
    <t>Skrivkort A5l  linjerade med rubriklinje</t>
  </si>
  <si>
    <t>Skrivkort A6l  linjerade med rubriklinje</t>
  </si>
  <si>
    <t>Skrivkort A7l  linjerade med rubriklinje</t>
  </si>
  <si>
    <t>Väggställ till Vario eller likvärdig, A4, inklusive 10 ramar</t>
  </si>
  <si>
    <t>Pappershållare</t>
  </si>
  <si>
    <t>Ringmekanism för triohålning, ca 29 mm, för uppfästning på vägg och/eller anslagstavlor</t>
  </si>
  <si>
    <t>Sorterare</t>
  </si>
  <si>
    <t>Sorterare, långsmal med flikar 1-31 och A-Ö, med stabil underdel</t>
  </si>
  <si>
    <t>Sorteringskorg A3, bred framkant för märkning</t>
  </si>
  <si>
    <t>Sorteringskorg A4, öppen kortsida, bred framkant för märkning</t>
  </si>
  <si>
    <t>Sorteringskorg A4L, öppen långsida, bred framkant för märkning</t>
  </si>
  <si>
    <t>Sorteringsmapp A4 format 12-delad med snoddar för att hålla dokument på plats, av slitstarkt material</t>
  </si>
  <si>
    <t xml:space="preserve">Sorteringsmapp A4 format, 7-delad , med snoddar för att hålla dokument på plats, av slitstarkt material </t>
  </si>
  <si>
    <t xml:space="preserve">Sorteringsmapp A4 format, med snoddar för att hålla dokument på plats, av slitstarkt material, med flikar i olika färger </t>
  </si>
  <si>
    <t>Tidskriftssamlare</t>
  </si>
  <si>
    <t>A4 utvändig ryggbredd ca 75mm blå, stabil</t>
  </si>
  <si>
    <t>A4 utvändig ryggbredd ca 75mm röd, stabil</t>
  </si>
  <si>
    <t>A4 utvändig ryggbredd ca 75mm svart, stabil</t>
  </si>
  <si>
    <t>A4 utvändig ryggbredd ca 75mm vit, stabil</t>
  </si>
  <si>
    <t>Tidskriftssamlare A4, ryggbredd ca 75mm, transparent</t>
  </si>
  <si>
    <t>Tidskriftssamlare A5 ryggbredd ca 70-80mm</t>
  </si>
  <si>
    <t>1400</t>
  </si>
  <si>
    <t>4000</t>
  </si>
  <si>
    <t>CD-förvaring</t>
  </si>
  <si>
    <t>CD ficka/fodral i kraftig papp för 1 cd</t>
  </si>
  <si>
    <t>Självhäftande plastficka för CD</t>
  </si>
  <si>
    <t>Rengöring / maskiner</t>
  </si>
  <si>
    <t>Rengöring för bildskärm ca 20 våt/torrservetter</t>
  </si>
  <si>
    <t>Rengöring för tangentbord spray m komprimerad luft, ca 400 ml</t>
  </si>
  <si>
    <t>Rengöringsspray för bildskärm 250ml</t>
  </si>
  <si>
    <t>Adressetiketter/lappar med tillbehör</t>
  </si>
  <si>
    <t>Frankeringsetikett, självklistrande, ca 130x40mm</t>
  </si>
  <si>
    <t>Bläckstråle/kopiering/laseretikett</t>
  </si>
  <si>
    <t>Märketikett</t>
  </si>
  <si>
    <t>självhäftande, vita, permanent ca 12x18mm</t>
  </si>
  <si>
    <t>självhäftande, vita, permanent ca 25x40mm</t>
  </si>
  <si>
    <t>Signaletikett</t>
  </si>
  <si>
    <t>självhäftande etikett färgsignal 8-13 mm minst 4 olika färger, vattenbaserat lim</t>
  </si>
  <si>
    <t>Positionernas färger ska avvika från varandra</t>
  </si>
  <si>
    <t xml:space="preserve">självhäftande etikett färgsignal 8-13 mm, vattenbaserat lim </t>
  </si>
  <si>
    <t>Fickor</t>
  </si>
  <si>
    <t>OH-ficka, A4, glasklar, tunn utan flikar, ca 0,03- 0,05mm, öppen kortsida, universalhålad kant, antistatisk, reflexfri, kopiesäker</t>
  </si>
  <si>
    <t>Plastficka med hålkant, ca 0,12-0,15, A4 öppen kort- och långsida,  långsidan med förslutningsklaff, glasklar</t>
  </si>
  <si>
    <t>Plastficka, ca  0,18mm, förstärkt rygg, med bälg ca 20-25mm, ofärgad, öppen kortsida, A4</t>
  </si>
  <si>
    <t>Plastficka, klar, ca 0,06-0,08mm, universalhålad, kopiesäker, förstärkt rygg, öppen kortsida, A4</t>
  </si>
  <si>
    <t>Plastficka, klar, ca 0,06-0,08mm, universalhålad, kopiesäker, förstärkt rygg, öppen kortsida, A5</t>
  </si>
  <si>
    <t>Plastficka, klar, universalhålad, kopiesäker, förstärkt rygg, öppen kortsida, A4L</t>
  </si>
  <si>
    <t>Visitkortsficka, klar, hålad för pärm, passande offererad visitkortspärm POS 543</t>
  </si>
  <si>
    <t>Visitkortsficka, klar, självhäftande ca 60x105mm</t>
  </si>
  <si>
    <t>Fodral</t>
  </si>
  <si>
    <t>Blixtlåspåse, klar,  ca 70x100mm, med skrivfält, med hål över låset för upphängning  och lås som inte går upp inifrån</t>
  </si>
  <si>
    <t>Blixtlåspåse, klar, ca 120x180mm, med skrivfält, med hål över låset för upphängning och lås som inte går upp inifrån</t>
  </si>
  <si>
    <t>Blixtlåspåse, klar, med skrivfält ca 170x230mm, med hål över låset för upphängning och lås som inte går upp inifrån</t>
  </si>
  <si>
    <t>Plastfodral, med öppen kortsida, klar, A3, 0,10-0,15mm</t>
  </si>
  <si>
    <t>Plastfodral, med öppen kortsida, klar, A4, 0,10-0,15mm</t>
  </si>
  <si>
    <t>Plastfodral, med öppen kortsida, klar, A5, 0,10-0,15mm</t>
  </si>
  <si>
    <t>Plastfodral, med öppen kortsida, klar, A6, 0,10-0,15mm</t>
  </si>
  <si>
    <t>Plastfodral, med öppen kortsida, klar, A7, 0,10-0,15mm</t>
  </si>
  <si>
    <t>Plastfodral, självhäftande, med öppen långsida klar, A4, 0,10-0,15mm</t>
  </si>
  <si>
    <t>Plastfodral, självhäftande, med öppen kortsida, klar, A4, 0,10-0,15mm</t>
  </si>
  <si>
    <t>Mapp</t>
  </si>
  <si>
    <t>A4, omslagsmapp för barnavårdsjournaler, ofärgad plast, två innerfickor</t>
  </si>
  <si>
    <t>Aktmapp i plast A4, ca 0,15mm, transparent blå</t>
  </si>
  <si>
    <t>Aktmapp i plast A4, ca 0,15mm, transparent grön</t>
  </si>
  <si>
    <t>Aktmapp i plast A4, ca 0,15mm, transparent gul</t>
  </si>
  <si>
    <t>Aktmapp i plast A4, ca 0,15mm, transparent klar</t>
  </si>
  <si>
    <t>Aktmapp i plast A4, ca 0,15mm, transparent röd</t>
  </si>
  <si>
    <t>Aktmapp i plast A4, ca 0,18mm, klar</t>
  </si>
  <si>
    <t>Aktmapp i plast, A4, ca 0,11mm, blå</t>
  </si>
  <si>
    <t>Aktmapp i plast, A4, ca 0,11mm, grön</t>
  </si>
  <si>
    <t>Aktmapp i plast, A4, ca 0,11mm, gul</t>
  </si>
  <si>
    <t>Aktmapp i plast, A4, ca 0,11mm, klar</t>
  </si>
  <si>
    <t>Aktmapp i plast, A4, ca 0,11mm, röd</t>
  </si>
  <si>
    <t>Aktmapp i plast, A4, med bälg, klar</t>
  </si>
  <si>
    <t>Offertmapp i plast, A4 med fästanordning och skjutskena, blå</t>
  </si>
  <si>
    <t>Offertmapp i plast, A4 med fästanordning och skjutskena, grön</t>
  </si>
  <si>
    <t>Offertmapp i plast, A4 med fästanordning och skjutskena, gul</t>
  </si>
  <si>
    <t>Offertmapp i plast, A4 med fästanordning och skjutskena, röd</t>
  </si>
  <si>
    <t>Offertmapp i plast, A4 med fästanordning och skjutskena, svart</t>
  </si>
  <si>
    <t xml:space="preserve">Plastficka med hålkant, ca 0,12mm, A4 öppen kortsida och halv yttre långsida, med färgsignal </t>
  </si>
  <si>
    <t>Positionernas kantfärger ska avvika från varandra</t>
  </si>
  <si>
    <t xml:space="preserve">Gummibandsmapp A4, kartong, 3-klaffar, färg anges </t>
  </si>
  <si>
    <t xml:space="preserve">Gummibandsmapp A4, kartong, färg anges </t>
  </si>
  <si>
    <t xml:space="preserve">Mapp, kartong, A4, 3-klaff, färg anges </t>
  </si>
  <si>
    <t xml:space="preserve">Offertmapp i plast, A4, med klämma,  färg anges </t>
  </si>
  <si>
    <t xml:space="preserve">Offertmapp i plast, A4 med fästanordning och skjutskena, vit </t>
  </si>
  <si>
    <t>Färgrulle</t>
  </si>
  <si>
    <t>Färgrulle, spolband 54 dubbel, svart/röd till räknemaskin</t>
  </si>
  <si>
    <t>Räknemaskinrulle</t>
  </si>
  <si>
    <t>bredd ca 57mm, längd ca 40m, 60g</t>
  </si>
  <si>
    <t>bredd ca 76mm, längd ca 40m, 60g</t>
  </si>
  <si>
    <t>Räknemaskinsrulle för InkJet, bredd ca 57mm, 60g</t>
  </si>
  <si>
    <t>Hängmapp med tillbehör</t>
  </si>
  <si>
    <t>Hängmapp, kraftig smutsavvisande kartong, med rubrikhållare, blå, plastbelagd stålskena</t>
  </si>
  <si>
    <t>Hängmapp, kraftig smutsavvisande kartong, med rubrikhållare, grön, plastbelagd stålskena</t>
  </si>
  <si>
    <t>Hängmapp, kraftig smutsavvisande kartong, med rubrikhållare, gul, plastbelagd stålskena</t>
  </si>
  <si>
    <t>Hängmapp, kraftig smutsavvisande kartong, med rubrikhållare, röd, plastbelagd stålskena</t>
  </si>
  <si>
    <t>Hängmapp, kraftig smutsavvisande kartong, med rubrikhållare, vit, plastbelagd stålskena</t>
  </si>
  <si>
    <t>Hängmappsstativ, rymd ca 25-30 hängmappar i A4-format</t>
  </si>
  <si>
    <t xml:space="preserve">Hängmappsbox med lock och handtag </t>
  </si>
  <si>
    <t>Rubrikhållare, ca 5-9 cm passande offererade hängmappar (POS 229-233)</t>
  </si>
  <si>
    <t>Rubrik-instick, ca 5-9 cm passande offererade hängmappar (POS 229-233)</t>
  </si>
  <si>
    <t>Kontorstejp</t>
  </si>
  <si>
    <t>Kontorstejp, tillbehör</t>
  </si>
  <si>
    <t>Ska ha hög draghållfasthet. Ska vara fuktsäker. Ska ha hög värmebeständighet. Ska fungera i kyllagring. Ska ha god åldersbeständighet. Ska inte splittras vid användning. Ska ha lätt och behaglig avrullning. (test görs med offererad tejphållare)</t>
  </si>
  <si>
    <t xml:space="preserve">Förpackningstejp, brun, ca 38mmx 66m, centrumhål ca 76mm </t>
  </si>
  <si>
    <t xml:space="preserve">Förpackningstejp, brun, ca 50mmx 66m, centrumhål ca 76mm </t>
  </si>
  <si>
    <t xml:space="preserve">Förpackningstejp, transparant, ca 38mm,centrumhål ca 76mm, ange längd </t>
  </si>
  <si>
    <t xml:space="preserve">Förpackningstejp, transparant, ca 50mm, centrumhål ca 76mm, ange längd </t>
  </si>
  <si>
    <t>Ska ej synas vid kopiering, Matt flyttbar tejp. Ska vara lätt att riva av. (test görs med offererad tejphållare)</t>
  </si>
  <si>
    <t>Ska vara åldersbeständig. Ska ej synas vid kopiering. Ska vara lätt att riva av. (test görs med offererad tejphållare)</t>
  </si>
  <si>
    <t>Ska vara lätt att riva av. (test görs med offererad tejphållare)</t>
  </si>
  <si>
    <t xml:space="preserve">Kontorstejp, transparent, ca 15mmx33m </t>
  </si>
  <si>
    <t xml:space="preserve">Kontorstejp, transparent, ca19mmx33m </t>
  </si>
  <si>
    <t>Ska ha metallavrivare alternativt plast som fungerar likvärdigt. Ska med lätthet riva avsedd tejp över hela bredden utan att töja ut den. (test utförs med offererad tejp)</t>
  </si>
  <si>
    <t xml:space="preserve">Packtejpshållare, för ca 50 m tejprullar, centrumhål ca 76mm </t>
  </si>
  <si>
    <t xml:space="preserve">Tejphållare, bordsmodell, för tejpbredd ca 25mm, stadig, för rullar upp till ca 35m </t>
  </si>
  <si>
    <t xml:space="preserve">Tejphållare, bordsmodell, för tejpbredd upp till 19mm, stadig, för rullar upp till ca 66m </t>
  </si>
  <si>
    <t xml:space="preserve">Tejphållare, handmodell, för tejpbredd ca 19mm </t>
  </si>
  <si>
    <t>Brev-/provpåse</t>
  </si>
  <si>
    <t>Brevpåse i C4 format med öppen kortsida, vit, självhäftande med täckremsa</t>
  </si>
  <si>
    <t>Emballage påse, insidan klädd med bubbelfolie el. likv, självhäftande vit, ca 150x210mm</t>
  </si>
  <si>
    <t>Emballage påse, insidan klädd med bubbelfolie el. likv, självhäftande vit, ca 210x265mm</t>
  </si>
  <si>
    <t>Emballage påse, insidan klädd med bubbelfolie el. likv, självhäftande vit, ca 230x330mm</t>
  </si>
  <si>
    <t>Emballage påse, insidan klädd med bubbelfolie el. likv, självhäftande vit, ca 260x360mm</t>
  </si>
  <si>
    <t>Emballage påse, insidan klädd med bubbelfolie el. likv, självhäftande vit, ca 340x470mm</t>
  </si>
  <si>
    <t>Provsäck med expanderande bälg i sidor/botten med hål för pappersbindare, ca 115x270mm</t>
  </si>
  <si>
    <t>Provsäck med expanderande bälg i sidor/botten med hål för pappersbindare, ca 150x325mm</t>
  </si>
  <si>
    <t>Provsäck med expanderande bälg i sidor/botten med hål för pappersbindare, ca 170x350mm</t>
  </si>
  <si>
    <t>Provsäck med expanderande bälg i sidor/botten med hål för pappersbindare, ca 230x400mm</t>
  </si>
  <si>
    <t>Provsäck med expanderande bälg i sidor/botten med hål för pappersbindare, ca 250x425mm</t>
  </si>
  <si>
    <t>Kuvert utan tryck</t>
  </si>
  <si>
    <t>Ska vara hållbar för repeterat användande.</t>
  </si>
  <si>
    <t xml:space="preserve">C4, vitt med heltäckande innertryck, fukthäftande </t>
  </si>
  <si>
    <t xml:space="preserve">C4, vitt med heltäckande innertryck, med  täckremsa </t>
  </si>
  <si>
    <t xml:space="preserve">C5 fönster till höger, vitt med heltäckande innertryck, fukthäftande </t>
  </si>
  <si>
    <t xml:space="preserve">C5 fönster till höger, vitt med heltäckande innertryck, självhäftande med  täckremsa </t>
  </si>
  <si>
    <t xml:space="preserve">C5 fönster till vänster, vitt med heltäckande innertryck, fukthäftande </t>
  </si>
  <si>
    <t xml:space="preserve">C5 fönster till vänster, vitt med heltäckande innertryck, självhäftande med  täckremsa </t>
  </si>
  <si>
    <t xml:space="preserve">C5, vitt med heltäckande innertryck, fukthäftande </t>
  </si>
  <si>
    <t xml:space="preserve">C5, vitt med heltäckande innertryck, självhäftande, med  täckremsa </t>
  </si>
  <si>
    <t xml:space="preserve">C6, vitt med heltäckande innertryck, fukthäftande, konsumentförp, ca 50/bunt </t>
  </si>
  <si>
    <t>Lamineringsfilm</t>
  </si>
  <si>
    <t>Lamineringsficka,  ca 60x90 (visitkort), 125 mic, klar, rep och vattentåliga</t>
  </si>
  <si>
    <t>Lamineringsficka, A3, klar, rep och vattentåliga 80 mic</t>
  </si>
  <si>
    <t>Lamineringsficka, A3, klar, rep och vattentåliga, 125 mic</t>
  </si>
  <si>
    <t>Lamineringsficka, A4, klar, rep och vattentåliga, 125 mic</t>
  </si>
  <si>
    <t>Lamineringsficka, A4, klar, rep och vattentåliga, 80 mic</t>
  </si>
  <si>
    <t>Lamineringsficka, A4, självhäftande, rep och vattentåliga</t>
  </si>
  <si>
    <t>Lamineringsficka, A5, klar, rep och vattentåliga, 125 mic</t>
  </si>
  <si>
    <t>Märkband</t>
  </si>
  <si>
    <t xml:space="preserve">Märkband, passande Brothers, typ TZ, 12mm </t>
  </si>
  <si>
    <t>Märkband, passande Brothers, typ TZ, 12mm (vit/svart)</t>
  </si>
  <si>
    <t>Märkmaskin</t>
  </si>
  <si>
    <t>Anbudsgivaren ska på dessa positioner offerera vit tejp med svart text samt ytterligare tre färgkombinationer.</t>
  </si>
  <si>
    <t xml:space="preserve">Anbudsgivaren ska offerera vit tejp med svart text. </t>
  </si>
  <si>
    <t>Märkband, passande Dymo, typ d2, 19mm (vit/svart)</t>
  </si>
  <si>
    <t>Märkband, passande Dymo, typ d2, 12mm (vit/svart)</t>
  </si>
  <si>
    <t>Märkband, passande Dymo, typ d1, 9mm (vit/svart)</t>
  </si>
  <si>
    <t>Märkband, passande Dymo, typ d1, 24mm (vit/svart)</t>
  </si>
  <si>
    <t>Märkband, passande Dymo, typ d1, 19mm (vit/svart)</t>
  </si>
  <si>
    <t>Märkband, passande Dymo, typ d1 12mm (vit/svart)</t>
  </si>
  <si>
    <t>Märkband, passande Dymo, typ d1 , 6mm (vit/svart)</t>
  </si>
  <si>
    <t>Märkband, passande Dymo letratag, 4m  (vit/svart)</t>
  </si>
  <si>
    <t xml:space="preserve">Märkband, passande Brothers, typ TZ, 24mm </t>
  </si>
  <si>
    <t>Märkband, passande Brothers, typ TZ, 24mm  (vit/svart)</t>
  </si>
  <si>
    <t xml:space="preserve">Märkband, passande Brothers, typ TZ, 18mm </t>
  </si>
  <si>
    <t>Märkband, passande Brothers, typ TZ, 18mm (vit/svart)</t>
  </si>
  <si>
    <t xml:space="preserve">Märkmaskin, bordsmodell </t>
  </si>
  <si>
    <t xml:space="preserve">Märkmaskin, portabel </t>
  </si>
  <si>
    <t>Ska ha: streckkodsutskrift, minst 2 textrader, minst 5 utskriftsstorlekar, minst 5 teckensnitt, minne för 9 etiketter. Ska kunna använda ngon av offererade märkband (Dymo d1, d2, letratag eller Brothers TZ). Ska stödja de tape-bredder som efterfrågas i upphandlingen av aktuell märkbandstyp. Adapter ska medfölja.</t>
  </si>
  <si>
    <t>Blyertspenna</t>
  </si>
  <si>
    <t>Blyertspenna för kontor, hårdhetsgrad B</t>
  </si>
  <si>
    <t>Blyertspenna för kontor, hårdhetsgrad H</t>
  </si>
  <si>
    <t>Blyertspenna för kontor, hårdhetsgrad HB</t>
  </si>
  <si>
    <t>Flerfunktionspenna</t>
  </si>
  <si>
    <t>Färgpenna</t>
  </si>
  <si>
    <t>Kulpenna</t>
  </si>
  <si>
    <t>Kulpenna, engångs, med tryckmekanism och clips, patron medium, blå</t>
  </si>
  <si>
    <t>Kulpenna, engångs, med tryckmekanism och clips, patron medium, svart</t>
  </si>
  <si>
    <t>X</t>
  </si>
  <si>
    <t>Ska ha minst 1300 m skrivlängd. Ska ha utbytbar patron. Patroner ska finnas under hela avtalsperioden. Bläcket ska inte plumpa- jämt bläckflöde</t>
  </si>
  <si>
    <t xml:space="preserve">Kulpenna och ställ med kedja, blå </t>
  </si>
  <si>
    <t xml:space="preserve">Kulpenna, engångs, med tryckmekanism, blå </t>
  </si>
  <si>
    <t>Ska ha arkivbeständigt bläck- godkänd av Svenskt arkiv. Ska ha minst 1300 m skrivlängd. Ska ha utbytbar patron. Patroner ska finnas under hela avtalsperioden. Bläcket ska inte plumpa- jämt bläckflöde</t>
  </si>
  <si>
    <t xml:space="preserve">Kulpenna, typ Epoca eller likvärdig, med tryckmekanism och clips, enfärgad pennkropp, svart </t>
  </si>
  <si>
    <t xml:space="preserve">Kulpenna, typ Epoca eller likvärdig, med tryckmekanism och clips, enfärgad pennkropp, blå </t>
  </si>
  <si>
    <t xml:space="preserve">Kulpenna, extratjock pennkropp, ergonomisk greppyta med gummigrepp, medium patron, blå </t>
  </si>
  <si>
    <t xml:space="preserve">Kulpenna, (typ rondo eller likvärdigt)med gummigrepp och tryckmekanism, medium patron, blå </t>
  </si>
  <si>
    <t>Ska ha utbytbar patron. Patroner ska finnas under hela avtalsperioden. Bläcket ska inte plumpa- jämt bläckflöde. Ska vara bekväm att skriva med</t>
  </si>
  <si>
    <t xml:space="preserve">Kulpenna, med gummigrepp (typ Bic Atlantis eller likvärdigt) och tryckmekanism, medium patron, blå </t>
  </si>
  <si>
    <t xml:space="preserve">Kulpenna, med gummigrepp (typ Bic Atlantis eller likvärdigt) och tryckmekanism, medium patron, svart </t>
  </si>
  <si>
    <t xml:space="preserve">Kulpenna, med gummigrepp (typ Bic Atlantis eller likvärdigt) och tryckmekanism, medium patron, röd </t>
  </si>
  <si>
    <t>Kulpenna, tillbehör</t>
  </si>
  <si>
    <t>Märkpenna</t>
  </si>
  <si>
    <t>permanent, för textilier, rund fiberspets, svart, tvättäkta</t>
  </si>
  <si>
    <t>OH-penna</t>
  </si>
  <si>
    <t>OH-penna permanent, fin spets ca 0,8 mm, blå</t>
  </si>
  <si>
    <t>OH-penna permanent, fin spets ca 0,8 mm, etui med sorterade färger</t>
  </si>
  <si>
    <t>OH-penna permanent, fin spets ca 0,8 mm, grön</t>
  </si>
  <si>
    <t>OH-penna permanent, fin spets ca 0,8 mm, röd</t>
  </si>
  <si>
    <t>OH-penna permanent, fin spets ca 0,8 mm, svart</t>
  </si>
  <si>
    <t>OH-penna permanent, superfin spets ca 0,4 mm, i set om flera färger, antal anges</t>
  </si>
  <si>
    <t>OH-penna vattenlöslig, medium spets ca 0,8-1 mm, set med sorterade färger</t>
  </si>
  <si>
    <t>Penna, tillbehör</t>
  </si>
  <si>
    <t>Pennficka, ca 150x85mm, för bröstficka, med plats för namnetikett och/eller ID-kort</t>
  </si>
  <si>
    <t>Pennförtjockare, minst 5/fp</t>
  </si>
  <si>
    <t>Pennhållare för lätt fastsättning i tex bröstficka, "Terry" eller likvärdigt, plats för antal pennor anges</t>
  </si>
  <si>
    <t>Rollerballpenna</t>
  </si>
  <si>
    <t>Stiftpenna</t>
  </si>
  <si>
    <t>Stiftpenna 0,5mm Bic Matic eller likvärdig, enkelt utförande, tryckmekanism, clips och radertop</t>
  </si>
  <si>
    <t>Stiftpenna 0,7mm Bic Matic eller likvärdig, enkelt utförande, tryckmekanism, clips och radertop</t>
  </si>
  <si>
    <t>Stiftpenna, tillbehör</t>
  </si>
  <si>
    <t>Överstrykningspenna</t>
  </si>
  <si>
    <t>1800</t>
  </si>
  <si>
    <t>Ska ha hög brytfasthet, ska ha hög och jämn svärta, ska ha 60 mm långa stift</t>
  </si>
  <si>
    <t xml:space="preserve">Blyertsstift 0,5 till förekommande pennor, reservstift etui 12, 2H </t>
  </si>
  <si>
    <t xml:space="preserve">Blyertsstift 0,5 till förekommande pennor, reservstift etui 12, H </t>
  </si>
  <si>
    <t xml:space="preserve">Blyertsstift 0,5 till förekommande pennor, reservstift etui 12, HB </t>
  </si>
  <si>
    <t xml:space="preserve">Blyertsstift 0,7 till förekommande pennor, reservstift etui 12, 2H </t>
  </si>
  <si>
    <t xml:space="preserve">Blyertsstift till förekommande 0,5 pennor, reservstift etui 12, B </t>
  </si>
  <si>
    <t xml:space="preserve">Blyertsstift till förekommande 0,7 pennor, reservstift etui 12, H  </t>
  </si>
  <si>
    <t xml:space="preserve">Blyertsstift till förekommande 0,7 pennor, reservstift etui 12, HB </t>
  </si>
  <si>
    <t xml:space="preserve">för Whiteboardtavlor, ca 5 mm spetsbredd, snedskuren fiberspets, svart </t>
  </si>
  <si>
    <t xml:space="preserve">för Whiteboardtavlor, ca 1 mm spetsbredd i set om ca 4 färger </t>
  </si>
  <si>
    <t>Kvalitetsprodukt med lång hållbarhet. Ska ha hård spets.</t>
  </si>
  <si>
    <t xml:space="preserve">permanent, ca 0,4 mm rund fiberspets, svart </t>
  </si>
  <si>
    <t xml:space="preserve">permanent, ca 0,6 mm rund fiberspets, blå </t>
  </si>
  <si>
    <t xml:space="preserve">permanent, ca 0,6 mm rund fiberspets, grön </t>
  </si>
  <si>
    <t xml:space="preserve">permanent, ca 0,6 mm rund fiberspets, röd </t>
  </si>
  <si>
    <t xml:space="preserve">permanent, ca 0,6 mm rund fiberspets, svart </t>
  </si>
  <si>
    <t xml:space="preserve">Kvalitetsprodukt med lång hållbarhet. </t>
  </si>
  <si>
    <t xml:space="preserve">permanent, ca 1-5mm -2-6mm snedskurenspets, svart </t>
  </si>
  <si>
    <t xml:space="preserve">permanent, ca 1-5mm -2-6mm snedskurenspets, röd </t>
  </si>
  <si>
    <t xml:space="preserve">permanent, ca 1-5mm -2-6mm snedskurenspets, grön </t>
  </si>
  <si>
    <t xml:space="preserve">permanent, ca 1-5mm -2-6mm snedskurenspets, blå </t>
  </si>
  <si>
    <t>Kvalitetsprodukt. Ska kunna vässa pennor upp till 8 mm</t>
  </si>
  <si>
    <t xml:space="preserve">Pennformerare för blyerts och färgpennor, bordsmodell med tving och uppsamlare </t>
  </si>
  <si>
    <t xml:space="preserve">Pennformerare, handmodell för blyerts och färgpennor, med uppsamlare </t>
  </si>
  <si>
    <t xml:space="preserve">Rollerballpenna med bekvämt gummigrepp, flytande bläck, permanent,  0,3, Svenskt Arkiv, blå </t>
  </si>
  <si>
    <t xml:space="preserve">Rollerballpenna med bekvämt gummigrepp, flytande bläck, permanent,  0,3, Svenskt Arkiv, röd </t>
  </si>
  <si>
    <t xml:space="preserve">Rollerballpenna med bekvämt gummigrepp, flytande bläck, permanent,  0,3, Svenskt Arkiv, svart </t>
  </si>
  <si>
    <t xml:space="preserve">Rollerballpenna, 0,5 kula med flytande bläck, blå  </t>
  </si>
  <si>
    <t xml:space="preserve">Rollerballpenna, 0,7 gelbläck, tryckmekanism och gummigrepp, blå </t>
  </si>
  <si>
    <t xml:space="preserve">Rollerballpenna, 0,7 gelbläck, tryckmekanism och gummigrepp, svart </t>
  </si>
  <si>
    <t>vid användning (test utföres)</t>
  </si>
  <si>
    <t>Kvalitetsprodukt. Ska vara bekväm att skriva med</t>
  </si>
  <si>
    <t xml:space="preserve">Stiftpenna 0,7mm med gummiliknande greppyta, ergonomiskt utformad, med tryckmekanism, clips och radertop, fast stiftrör </t>
  </si>
  <si>
    <t xml:space="preserve">Stiftpenna 0,7mm med gummiliknande greppyta, ergonomiskt utformad, med tryckmekanism, clips och radertop och fjädrande stiftmekanism </t>
  </si>
  <si>
    <t xml:space="preserve">Stiftpenna 0,7mm med gummigrepp, tryckmekanism, och radertop, rörligt stiftrör </t>
  </si>
  <si>
    <t xml:space="preserve">Stiftpenna 0,5mm med gummiliknande greppyta, ergonomiskt utformad, med tryckmekanism, clips och radertop, fast stiftrör </t>
  </si>
  <si>
    <t xml:space="preserve">Stiftpenna 0,5mm med gummiliknande greppyta, ergonomiskt utformad, med tryckmekanism, clips och radertop och fjädrande stiftmekanism </t>
  </si>
  <si>
    <t xml:space="preserve">Stiftpenna 0,5mm med gummigrepp, tryckmekanism, och radertop, rörligt stiftrör </t>
  </si>
  <si>
    <t>Kvalitetsprodukt. Ska ej blöda genom papper- test görs på 60g papper. Ska vara luktfri. Ska vara snabbtorkande. Positionernas bläckfärger ska avvika från varandra.</t>
  </si>
  <si>
    <t xml:space="preserve">med flytande bläck, snedskuren spets, smal pennkropp, färg anges </t>
  </si>
  <si>
    <t>med flytande bläck, snedskuren spets, smal pennkropp, färg anges  (gul)</t>
  </si>
  <si>
    <t xml:space="preserve">med flytande bläck, snedskuren spets, färg anges </t>
  </si>
  <si>
    <t>med flytande bläck, snedskuren spets, färg anges  (gul)</t>
  </si>
  <si>
    <t xml:space="preserve">med flytande bläck, snedskuren spets i set om minst 4 färger </t>
  </si>
  <si>
    <t xml:space="preserve">kulspets 4-färg </t>
  </si>
  <si>
    <t xml:space="preserve">med flytande bläck, snedskuren spets, smal pennkropp i set om minst 4 färger </t>
  </si>
  <si>
    <t>Brevfuktare</t>
  </si>
  <si>
    <t>Fuktare, svampkopp</t>
  </si>
  <si>
    <t>Kuvertfuktare av plast med bred spets i filt, längd ca 14 cm</t>
  </si>
  <si>
    <t>Kuvertfuktare, typ "plemix" eller likvärdigt</t>
  </si>
  <si>
    <t>Brevvåg</t>
  </si>
  <si>
    <t>för kontorsbruk, med vågplatta, maxvikt 2000g, noggranhet 1g</t>
  </si>
  <si>
    <t>för kontorsbruk, med vågplatta, maxvikt 5000g, noggranhet 2g</t>
  </si>
  <si>
    <t>Brevöppnare</t>
  </si>
  <si>
    <t>typ murslev med handtag och rostfritt blad</t>
  </si>
  <si>
    <t>Brytkniv med tillbehör</t>
  </si>
  <si>
    <t>Knivblad till brytkniv resp emballagekniv, knivblad ca 9mm</t>
  </si>
  <si>
    <t>Packsedelkuvert</t>
  </si>
  <si>
    <t>Kvalitetsprodukt. Ska inte tappa greppet om bladet vid användning</t>
  </si>
  <si>
    <t>Arkivpärm</t>
  </si>
  <si>
    <t>Gaffelpärm</t>
  </si>
  <si>
    <t>Gaffelpärm med stålrygg, A4, 60mm ryggbredd, svart</t>
  </si>
  <si>
    <t>Gaffelpärm med stålrygg, A4, 60mm ryggbredd, vit</t>
  </si>
  <si>
    <t>Gaffelpärm, med tygklädd trärygg och etiketthållare, A4, 60mm ryggbredd, gul *</t>
  </si>
  <si>
    <t>Gaffelpärm, med tygklädd trärygg och etiketthållare, A4, 60mm ryggbredd, röd *</t>
  </si>
  <si>
    <t>Gaffelpärm, med tygklädd trärygg och etiketthållare, A4, 60mm ryggbredd, svart *</t>
  </si>
  <si>
    <t>Pärmregister med tillbehör</t>
  </si>
  <si>
    <t>Flyttbara märkflikar typ Post-It Index el likvärdigt, otryckta i olika färger och storlekar, ca 25x40mm, röd</t>
  </si>
  <si>
    <t>Flyttbara märkflikar typ Post-It Index el likvärdigt, otryckta i set, minst 3 olika färger, ca 50x40mm, gul</t>
  </si>
  <si>
    <t>Hålförstärkningsringar, självhäftande, enkla</t>
  </si>
  <si>
    <t>Insticksverktyg för pärm med ficka</t>
  </si>
  <si>
    <t>Katalogfals (Filestrip) självhäftande för fastsättning på tidskrifter, kataloger mm och insättning i pärm, A4</t>
  </si>
  <si>
    <t>Katalogfals (Filestrip) självhäftande för fastsättning på tidskrifter, kataloger mm och insättning i pärm, A5</t>
  </si>
  <si>
    <t>Pärmetiketter, för helryggspärmar #</t>
  </si>
  <si>
    <t>Pärmregister insticks, universalhålade, i plast, instick med tryck och neutrala, A4, 10-flik</t>
  </si>
  <si>
    <t>Pärmregister insticks, universalhålade, i plast, instick med tryck och neutrala, A4, 12-flik</t>
  </si>
  <si>
    <t>Pärmregister insticks, universalhålade, i plast, instick med tryck och neutrala, A4, 1-31</t>
  </si>
  <si>
    <t>Pärmregister insticks, universalhålade, i plast, instick med tryck och neutrala, A4, A-Ö</t>
  </si>
  <si>
    <t>Pärmregister plast i  färg med tryckta flikar, universalhålade,  A4,  1-10</t>
  </si>
  <si>
    <t>Pärmregister plast i  färg med tryckta flikar, universalhålade,  A4,  1-12</t>
  </si>
  <si>
    <t>Pärmregister plast i färg med tryckta flikar, universalhålade,  A4,  1-20</t>
  </si>
  <si>
    <t>Pärmregister plast i färg med tryckta flikar, universalhålade,  A4,  1-5, gul</t>
  </si>
  <si>
    <t>Pärmregister plast i färg med tryckta flikar, universalhålade,  A4,  A-Ö</t>
  </si>
  <si>
    <t>Pärmregister plast i färg med tryckta flikar, universalhålade,  A4,  Jan-Dec</t>
  </si>
  <si>
    <t>Pärmregister, papper med plastförstärkta flikar i färg, med tryck, universalhålade, A4,  1-10</t>
  </si>
  <si>
    <t>Pärmregister, papper med plastförstärkta flikar i färg, med tryck, universalhålade, A4,  1-12</t>
  </si>
  <si>
    <t>Pärmregister, papper med plastförstärkta flikar i färg, med tryck, universalhålade, A4,  1-15</t>
  </si>
  <si>
    <t>Pärmregister, papper med plastförstärkta flikar i färg, med tryck, universalhålade, A4,  1-20</t>
  </si>
  <si>
    <t>Pärmregister, papper med plastförstärkta flikar i färg, med tryck, universalhålade, A4,  1-31</t>
  </si>
  <si>
    <t>Pärmregister, papper med plastförstärkta flikar i färg, med tryck, universalhålade, A4,  1-5</t>
  </si>
  <si>
    <t>Pärmregister, papper med plastförstärkta flikar i färg, med tryck, universalhålade, A4,  A-Ö</t>
  </si>
  <si>
    <t>Pärmregister, papper, A3L, Tryckta flikar, A-Ö</t>
  </si>
  <si>
    <t>Pärmregister, papper, universalhålade A4, otryckta flikar,  5-flik</t>
  </si>
  <si>
    <t>Pärmregister, papper, universalhålade A4, otryckta flikar, 10-flik</t>
  </si>
  <si>
    <t>Pärmregister, papper, universalhålade A4, otryckta flikar, 12-flik</t>
  </si>
  <si>
    <t>Pärmregister, papper, universalhålade A4, tryckta flikar, 1-10</t>
  </si>
  <si>
    <t>Pärmregister, papper, universalhålade A4, tryckta flikar, 1-12</t>
  </si>
  <si>
    <t>Pärmregister, papper, universalhålade A4, tryckta flikar, 1-15</t>
  </si>
  <si>
    <t>Pärmregister, papper, universalhålade A4, tryckta flikar, 1-20</t>
  </si>
  <si>
    <t>Pärmregister, papper, universalhålade A4, tryckta flikar, 1-31</t>
  </si>
  <si>
    <t>Pärmregister, papper, universalhålade A4, tryckta flikar, 1-5</t>
  </si>
  <si>
    <t>Pärmregister, papper, universalhålade A4, tryckta flikar, A-Ö</t>
  </si>
  <si>
    <t>Pärmregister, papper, universalhålade A4, tryckta flikar, Jan-Dec</t>
  </si>
  <si>
    <t>Pärmregister, papper, universalhålade A5, tryckta flikar, A-Ö</t>
  </si>
  <si>
    <t>Pärmregister, plast, universalhålade, vita, A4, tryckta flikar, 1-10</t>
  </si>
  <si>
    <t>Pärmregister, plast, universalhålade, vita, A4, tryckta flikar, 1-12</t>
  </si>
  <si>
    <t>Pärmregister, plast, universalhålade, vita, A4, tryckta flikar, 1-15</t>
  </si>
  <si>
    <t>Pärmregister, plast, universalhålade, vita, A4, tryckta flikar, 1-20</t>
  </si>
  <si>
    <t>Pärmregister, plast, universalhålade, vita, A4, tryckta flikar, 1-31</t>
  </si>
  <si>
    <t>Pärmregister, plast, universalhålade, vita, A4, tryckta flikar, 1-5</t>
  </si>
  <si>
    <t>Pärmregister, plast, universalhålade, vita, A4, tryckta flikar, A-Ö</t>
  </si>
  <si>
    <t>Pärmregister, plast, universalhålade, vita, A4, tryckta flikar, Jan-Dec</t>
  </si>
  <si>
    <t>Tidskriftshållare i plast, universalhålade för A4, träs in i mitten av katalog, tidskrift mm för att sättas in i pärm</t>
  </si>
  <si>
    <t>Ringpärm</t>
  </si>
  <si>
    <t>Ringpärm i papp/ kartong A4, ringdimension ca 29mm, blå</t>
  </si>
  <si>
    <t>Ringpärm i papp/ kartong A4, ringdimension ca 29mm, grön</t>
  </si>
  <si>
    <t>Ringpärm i pp-plast A4, ringdimension ca 16mm, blå</t>
  </si>
  <si>
    <t>Ringpärm i pp-plast A4, ringdimension ca 16mm, färg anges</t>
  </si>
  <si>
    <t>Ringpärm i pp-plast A4, ringdimension ca 16mm, vit</t>
  </si>
  <si>
    <t>Ringpärm i pp-plast A4, ringdimension ca 29mm, svart</t>
  </si>
  <si>
    <t>Ringpärm i pp-plast A4, ringdimension ca 29mm, vit</t>
  </si>
  <si>
    <t>Ringpärm i pp-plast A5, ringdimension ca 29mm, blå</t>
  </si>
  <si>
    <t>Visitkortspärm</t>
  </si>
  <si>
    <t>Kvalitetsprodukt</t>
  </si>
  <si>
    <t xml:space="preserve">Gaffelpärm i pp-plast med etiketthållare, A4, 40mm ryggbredd, blå </t>
  </si>
  <si>
    <t xml:space="preserve">Gaffelpärm i pp-plast med etiketthållare, A4, 40mm ryggbredd, röd </t>
  </si>
  <si>
    <t xml:space="preserve">Gaffelpärm i pp-plast med etiketthållare, A4, 40mm ryggbredd, svart </t>
  </si>
  <si>
    <t xml:space="preserve">Gaffelpärm i pp-plast med etiketthållare, A4, 60mm ryggbredd, blå </t>
  </si>
  <si>
    <t xml:space="preserve">Gaffelpärm i pp-plast med etiketthållare, A4, 60mm ryggbredd, grön </t>
  </si>
  <si>
    <t xml:space="preserve">Gaffelpärm i pp-plast med etiketthållare, A4, 60mm ryggbredd, gul </t>
  </si>
  <si>
    <t xml:space="preserve">Gaffelpärm i pp-plast med etiketthållare, A4, 60mm ryggbredd, röd </t>
  </si>
  <si>
    <t xml:space="preserve">Gaffelpärm i pp-plast med etiketthållare, A4, 60mm ryggbredd, svart </t>
  </si>
  <si>
    <t xml:space="preserve">Gaffelpärm i pp-plast med etiketthållare, A4, 60mm ryggbredd, vit </t>
  </si>
  <si>
    <t xml:space="preserve">Gaffelpärm i pp-plast med ficka på hela framsidan, A4, 30mm ryggbredd, blå </t>
  </si>
  <si>
    <t xml:space="preserve">Gaffelpärm i pp-plast med ficka på hela framsidan, A4, 30mm ryggbredd, röd </t>
  </si>
  <si>
    <t xml:space="preserve">Gaffelpärm i pp-plast med ficka på hela framsidan, A4, 30mm ryggbredd, vit </t>
  </si>
  <si>
    <t xml:space="preserve">Gaffelpärm i pp-plast med ficka på hela framsidan, A4, 30mm ryggbredd,svart </t>
  </si>
  <si>
    <t xml:space="preserve">Gaffelpärm i pp-plast med ficka på hela framsidan, A4, 50mm ryggbredd, blå </t>
  </si>
  <si>
    <t xml:space="preserve">Gaffelpärm i pp-plast med ficka på hela framsidan, A4, 50mm ryggbredd, röd </t>
  </si>
  <si>
    <t xml:space="preserve">Gaffelpärm i pp-plast med ficka på hela framsidan, A4, 50mm ryggbredd, svart </t>
  </si>
  <si>
    <t xml:space="preserve">Visitkortspärm, med fickor samt möjlighet att byta ut/lägga till ytterligare fickor </t>
  </si>
  <si>
    <t>Fästning/ förslutning</t>
  </si>
  <si>
    <t>Bindgarn av hampa, rullar om ca 500g, ca 1,5 mm, 3/3</t>
  </si>
  <si>
    <t>Fästkudde, dubbelhäftande ca 12x25mm</t>
  </si>
  <si>
    <t>Gem med tillbehör</t>
  </si>
  <si>
    <t>Gemkopp, ca 7 cm hög, magnetisk</t>
  </si>
  <si>
    <t>Metallgem, ca 25mm, 100st, nickelfria</t>
  </si>
  <si>
    <t>Metallgem, ca 25mm, ca 2000-3000st (eller 1kg), nickelfria</t>
  </si>
  <si>
    <t>Metallgem, ca 30mm, ca 1000-2000st/fp (eller 1kg), nickelfria</t>
  </si>
  <si>
    <t>Metallgem, ca 30mm, ca 100st/fp, nickelfria</t>
  </si>
  <si>
    <t>Metallgem, ca 45mm, 100st/fp, nickelfria</t>
  </si>
  <si>
    <t>Metallgem, ca 45mm, ca 500-1000st/fp (eller 1kg), nickelfria</t>
  </si>
  <si>
    <t>Metallgem, ca 80mm, 100st/fp, nickelfria</t>
  </si>
  <si>
    <t>Plastgem, blandade storlekar, blandade färger</t>
  </si>
  <si>
    <t>Plastgem, ca 25mm , blandade färger</t>
  </si>
  <si>
    <t>Plastgem, ca 35mm , blandade färger</t>
  </si>
  <si>
    <t>Plastgem, ca 60mm, blandade färger</t>
  </si>
  <si>
    <t>Gummiband</t>
  </si>
  <si>
    <t>Gummiband, blandade storlekar minst 100/fp, av rent rågummi</t>
  </si>
  <si>
    <t>Gummiband, bredd ca  90x3mm, minst 100/fp, av rent rågummi</t>
  </si>
  <si>
    <t>Gummiband, bredd ca 100x3mm, minst 100/fp, av rent rågummi</t>
  </si>
  <si>
    <t>Gummiband, bredd ca 120x3mm, minst 100/fp, av rent rågummi</t>
  </si>
  <si>
    <t>Gummiband, bredd ca 150x6mm, minst 100/fp, av rent rågummi</t>
  </si>
  <si>
    <t>Gummiband, bredd ca 50x1,5mm, minst 100/fp, av rent rågummi</t>
  </si>
  <si>
    <t>Gummiband, bredd ca 75x3mm, minst 100/fp, av rent rågummi</t>
  </si>
  <si>
    <t>Gummiband, bredd ca 90x6mm, minst 100/fp, av rent rågummi</t>
  </si>
  <si>
    <t>Gummiband, bredd ca 90x9mm, minst 100/fp, av rent rågummi</t>
  </si>
  <si>
    <t>Hålslag</t>
  </si>
  <si>
    <t>Häftapparat med tillbehör</t>
  </si>
  <si>
    <t>Häftklammer 26/6 Ask 5000</t>
  </si>
  <si>
    <t>Häftklammer 65/6</t>
  </si>
  <si>
    <t>Häftklammer 66/6</t>
  </si>
  <si>
    <t>Häftklammer duax</t>
  </si>
  <si>
    <t>Kartnålar</t>
  </si>
  <si>
    <t>med rund kula, ca 4-6mm, blå</t>
  </si>
  <si>
    <t>med rund kula, ca 4-6mm, röd</t>
  </si>
  <si>
    <t>med rund kula, ca 4-6mm, svart</t>
  </si>
  <si>
    <t>med rund kula, ca 4-6mm, vit</t>
  </si>
  <si>
    <t>Korrekturlack</t>
  </si>
  <si>
    <t>Flytande täckfärg i flaska om ca 20ml, snabbtorkande , med pensel i skumgummi</t>
  </si>
  <si>
    <t>Flytande täckfärg i flaska om ca 20ml, vattenbaserad, med pensel i skumgummi</t>
  </si>
  <si>
    <t>Korrigeringspenna med fjädrande spets</t>
  </si>
  <si>
    <t>Lim/ klister</t>
  </si>
  <si>
    <t>Kontorslim i flaska för papper, trä, läder</t>
  </si>
  <si>
    <t>Linjal</t>
  </si>
  <si>
    <t>skalstock med 6 olika skalor, ca 30 cm</t>
  </si>
  <si>
    <t>Pappersbindare</t>
  </si>
  <si>
    <t>Pappersbindare för bindning av papper upp till ca 25 ark</t>
  </si>
  <si>
    <t>Pappersbindare/provpåsförslutare i metall ca 25 mm</t>
  </si>
  <si>
    <t>Pappersbindare/provpåsförslutare i metall ca 30 mm</t>
  </si>
  <si>
    <t>Pappersklämmor ca 100mm, med hål för uppsättning</t>
  </si>
  <si>
    <t>Pappersklämmor ca 20mm, hantagen vikbara för buntning</t>
  </si>
  <si>
    <t>Pappersklämmor ca 30mm, handtagen vikbara för buntning</t>
  </si>
  <si>
    <t>Pappersklämmor ca 30mm, med hål för uppsättning</t>
  </si>
  <si>
    <t>Pappersklämmor ca 40mm, handtagen vikbara för buntning</t>
  </si>
  <si>
    <t>Pappersklämmor ca 50mm, handtagen vikbara för buntning</t>
  </si>
  <si>
    <t>Pappersklämmor ca 50mm, med hål för uppsättning</t>
  </si>
  <si>
    <t>Pappersklämmor ca 70mm , med hål för uppsättning</t>
  </si>
  <si>
    <t>Papperskorg</t>
  </si>
  <si>
    <t>Pennfat / insats / kopp / ställ</t>
  </si>
  <si>
    <t>Radergummi</t>
  </si>
  <si>
    <t>Radergummi för blyerts</t>
  </si>
  <si>
    <t>Radergummi för blyerts och tusch</t>
  </si>
  <si>
    <t>Räknare</t>
  </si>
  <si>
    <t>Sax</t>
  </si>
  <si>
    <t>Papperssax med avrundad trubbig spets, ca 130mm, barnvänlig</t>
  </si>
  <si>
    <t>Sedelräknare</t>
  </si>
  <si>
    <t>Sedelräknare, nr 3, diameter ca 14,5 mm, minst 5/fp</t>
  </si>
  <si>
    <t>Sedelräknare, nr 4, diameter ca 16,5 mm, minst 5/fp</t>
  </si>
  <si>
    <t>Sedelräknare, nr 5, diameter ca 19,0 mm, minst 5/fp</t>
  </si>
  <si>
    <t>Skrivbordstillbehör, övrigt</t>
  </si>
  <si>
    <t>Karbonpapper</t>
  </si>
  <si>
    <t>Pappersspjut med fotplatta, utförande anges</t>
  </si>
  <si>
    <t>Returpapperslåda med handtag, rymd ca 36 liter, ca 400x290x300mm</t>
  </si>
  <si>
    <t>Skrivplatta, blå, med klämma och pennhållare, mått ca 37x23, med möjlighet till väggupphängning</t>
  </si>
  <si>
    <t>Skrivplatta, svart, med klämma och pennhållare, mått ca 37x24, med möjlighet till väggupphängning</t>
  </si>
  <si>
    <t>Skrivbordsunderlägg</t>
  </si>
  <si>
    <t>Skrivbordsunderlägg med ficka för kalender, ca 400x520mm, blå</t>
  </si>
  <si>
    <t>Skrivbordsunderlägg med ficka för kalender, ca 400x520mm, grön</t>
  </si>
  <si>
    <t>Skrivbordsunderlägg med ficka för kalender, ca 400x520mm, svart</t>
  </si>
  <si>
    <t>Skrivbordsunderlägg med ficka för kalender, ca 400x520mm, vinröd</t>
  </si>
  <si>
    <t>Skrivbordsunderlägg Transparent ca 65x50</t>
  </si>
  <si>
    <t>Kassaskrin</t>
  </si>
  <si>
    <t>av stålplåt med cylinderlås, 250x180x90</t>
  </si>
  <si>
    <t>av stålplåt med cylinderlås, ca 200x160x90</t>
  </si>
  <si>
    <t>Nyckelbricka</t>
  </si>
  <si>
    <t>av plast, ca 20x50 mm, blandade färger, ca 100/fp</t>
  </si>
  <si>
    <t>Nyckelskåp</t>
  </si>
  <si>
    <t>av stålplåt med cylinderlås, för ca 20-70 nycklar, för fast montering i vägg med montering från insidan</t>
  </si>
  <si>
    <t>9000</t>
  </si>
  <si>
    <t>1680</t>
  </si>
  <si>
    <t>Kvalitetsprodukt. Ska vara lätt att stänga. Låsmekanismen ska stängas med ett enkelt tryck. Den ska vara stabil/robust.</t>
  </si>
  <si>
    <t>Kvalitetsprodukt. Ska vara lätt att stänga. Låsmekanismen ska stängas med ett enkelt tryck. Ska vara tygförstärkt i underkant. Den ska vara stabil/robust.</t>
  </si>
  <si>
    <t>Hålslag bordsmodell med ställskena i metall för ca 20 ark, europahålning/internationell hålning alternativt fyra steglöst ställbara stansar</t>
  </si>
  <si>
    <t xml:space="preserve">Gaffelpärm, med tygklädd trärygg och etiketthållare, A3L, ange ryggbredd och färg </t>
  </si>
  <si>
    <t xml:space="preserve">Gaffelpärm, med tygklädd trärygg och etiketthållare, A4, 40mm ryggbredd, blå </t>
  </si>
  <si>
    <t xml:space="preserve">Gaffelpärm, med tygklädd trärygg och etiketthållare, A4, 40mm ryggbredd, färg som avviker från övriga offererade pärmar i denna typ och storlek </t>
  </si>
  <si>
    <t xml:space="preserve">Gaffelpärm, med tygklädd trärygg och etiketthållare, A4, 40mm ryggbredd, grön </t>
  </si>
  <si>
    <t xml:space="preserve">Gaffelpärm, med tygklädd trärygg och etiketthållare, A4, 40mm ryggbredd, gul </t>
  </si>
  <si>
    <t xml:space="preserve">Gaffelpärm, med tygklädd trärygg och etiketthållare, A4, 40mm ryggbredd, röd </t>
  </si>
  <si>
    <t xml:space="preserve">Gaffelpärm, med tygklädd trärygg och etiketthållare, A4, 40mm ryggbredd, svart </t>
  </si>
  <si>
    <t xml:space="preserve">Gaffelpärm, med tygklädd trärygg och etiketthållare, A4, 60mm ryggbredd, blå </t>
  </si>
  <si>
    <t xml:space="preserve">Gaffelpärm, med tygklädd trärygg och etiketthållare, A4, 60mm ryggbredd, färg som avviker från övriga offererade pärmar i denna storlek </t>
  </si>
  <si>
    <t xml:space="preserve">Gaffelpärm, med tygklädd trärygg och etiketthållare, A4, 60mm ryggbredd, grön </t>
  </si>
  <si>
    <t xml:space="preserve">Gaffelpärm, med tygklädd trärygg och etiketthållare, A4, 80mm ryggbredd, blå </t>
  </si>
  <si>
    <t xml:space="preserve">Gaffelpärm, med tygklädd trärygg och etiketthållare, A4, 80mm ryggbredd, svart </t>
  </si>
  <si>
    <t xml:space="preserve">Gaffelpärm, med tygklädd trärygg och etiketthållare, A4+, 60mm ryggbredd, färg anges </t>
  </si>
  <si>
    <t xml:space="preserve">Gaffelpärm, med tygklädd trärygg och etiketthållare, A5, 60mm ryggbredd, färg anges </t>
  </si>
  <si>
    <t xml:space="preserve">Gaffelpärm, med tygklädd trärygg och etiketthållare, A5L, 60mm ryggbredd, färg anges </t>
  </si>
  <si>
    <t>Kvalitetsprodukt. Ska minst häfta 100 ark (80g)</t>
  </si>
  <si>
    <t xml:space="preserve">Blockhäftare </t>
  </si>
  <si>
    <t xml:space="preserve">Häftapparat för klammer 26/6, 24/6  </t>
  </si>
  <si>
    <t>Kvalitetsprodukt för stora format. Ska ha hål för fastskruvning. Längd ca 50 cm. Ska ha ställbart pappersstopp för precisionshäftning. Ska minst häfta 20 ark (80g)</t>
  </si>
  <si>
    <t>Kvalitetsprodukt. Med mekanism och slitdelar av metall. Ska minst häfta 100 ark (80g)</t>
  </si>
  <si>
    <t xml:space="preserve">Häftapparat med extra lång arm 26/6 </t>
  </si>
  <si>
    <t>Kvalitetsprodukt. Ska ha utförande i stål, härdat i alla slitdelar. Ska vara uppfällbar för spikning. Ska ha fötter som skyddar bordsskivan. Ska kunna häfta minst 40 ark (80g)</t>
  </si>
  <si>
    <t xml:space="preserve">Häftapparat, bordsmodell </t>
  </si>
  <si>
    <t xml:space="preserve">Kvalitetsprodukt. Ska kunna häfta minst 50 ark (80g). Adapter ska medfölja. </t>
  </si>
  <si>
    <t xml:space="preserve">Häftapparat, eldriven </t>
  </si>
  <si>
    <t xml:space="preserve">Häftklammerkasett passande Rapid 5050E </t>
  </si>
  <si>
    <t>Ska enkelt kunna ta bort klammer utan att papper eller klammer går sönder, test utförs på offererade klamrar.</t>
  </si>
  <si>
    <t xml:space="preserve">Häfttång, 26/6 </t>
  </si>
  <si>
    <t xml:space="preserve">Klammerborttagare "Pennmodell" </t>
  </si>
  <si>
    <t xml:space="preserve">Klammerborttagare </t>
  </si>
  <si>
    <t xml:space="preserve">Limpenna med spets för jämn påstrykning </t>
  </si>
  <si>
    <t xml:space="preserve">Limstift för papper och foto ca 10gram </t>
  </si>
  <si>
    <t xml:space="preserve">Limstift för papper och foto ca 40gram </t>
  </si>
  <si>
    <t xml:space="preserve">Radergummi för blyerts och bläck </t>
  </si>
  <si>
    <t>Kvalitetsprodukt. Ska ha minst 12 tecken i display, minne, procent, val av antal decimaler.</t>
  </si>
  <si>
    <t>Kvalitetsprodukt. Ska ha minst 12 tecken i display, minne, procent, val av antal decimaler, röd och svart skrift. Offererad färgrulle. POS 225 ska passa för denna räknare. Om räknare ej har nätdrift ska adapter medfölja i offererat pris.</t>
  </si>
  <si>
    <t xml:space="preserve">Bordsräknare med solardrift </t>
  </si>
  <si>
    <t xml:space="preserve">Bordsräknare, skrivande, svart utskrift, utförande anges </t>
  </si>
  <si>
    <t xml:space="preserve">Miniräknare med solardrift, utförande anges </t>
  </si>
  <si>
    <t xml:space="preserve">Sedelräknare, nr 2, diameter ca 12,5 mm, minst 5/fp </t>
  </si>
  <si>
    <t>Häftklammer</t>
  </si>
  <si>
    <t>Häftmassa förpackningsstorlek ca 50-75 g</t>
  </si>
  <si>
    <t>Häftklammer 26/8 + superstrong 5000/fp</t>
  </si>
  <si>
    <t>Kvalitetsprodukt. Ska ha minst 8 tecken i display, minne, procent,</t>
  </si>
  <si>
    <t xml:space="preserve">Kollegieblock med spiral, spiralbundet i vänsterkant, A4 linjerade, 70g, ca 70 blad/block </t>
  </si>
  <si>
    <t>Torkduk luddfri för avtorkning av dator mm</t>
  </si>
  <si>
    <t>Budpåse/cirkulationspåse ca 260x330mm, tryck på båda sidor, utan klaff, 120-130g, ca 1 cm radavstånd för text, ca 6 hål för att kunna se innehåll.</t>
  </si>
  <si>
    <t>Whiteboardpenna</t>
  </si>
  <si>
    <t>Rollerballpenna av miljövänligt, återvunnet/återvinningsbart material, blå</t>
  </si>
  <si>
    <t>Ska vara kvalitetsprodukt med lång hållbarhet och färgen ska vara lätt att ta bort</t>
  </si>
  <si>
    <t xml:space="preserve">för Whiteboardtavlor, ca 2 mm spetsbredd,  fiberspets, blå </t>
  </si>
  <si>
    <t xml:space="preserve">för Whiteboardtavlor, ca 2 mm spetsbredd,  fiberspets, grön </t>
  </si>
  <si>
    <t xml:space="preserve">för Whiteboardtavlor, ca 2 mm spetsbredd,  fiberspets, röd </t>
  </si>
  <si>
    <t xml:space="preserve">för Whiteboardtavlor, ca 2 mm spetsbredd,  fiberspets, set om 4 färger </t>
  </si>
  <si>
    <t xml:space="preserve">för Whiteboardtavlor, ca 2 mm spetsbredd,  fiberspets, svart </t>
  </si>
  <si>
    <t xml:space="preserve">för Whiteboardtavlor, ca 5 mm spetsbredd,  fiberspets, grön </t>
  </si>
  <si>
    <t xml:space="preserve">för Whiteboardtavlor, ca 5 mm spetsbredd,  fiberspets, blå </t>
  </si>
  <si>
    <t xml:space="preserve">för Whiteboardtavlor, ca 5 mm spetsbredd,  fiberspets, miljövänlig - vattenbaserat bläck, pennkropp av returpappersmaterial set om 4 färger </t>
  </si>
  <si>
    <t xml:space="preserve">för Whiteboardtavlor, ca 5 mm spetsbredd,  fiberspets, röd </t>
  </si>
  <si>
    <t xml:space="preserve">för Whiteboardtavlor, ca 5 mm spetsbredd,  fiberspets, set om 4 färger </t>
  </si>
  <si>
    <t xml:space="preserve">Brytkniv för lättare arbeten, skära av papper, papp, plast mm, ca 9mm knivblad </t>
  </si>
  <si>
    <t>Knivblad till emballagekniv 18 mm</t>
  </si>
  <si>
    <t>Emballagekniv , 18 mm knivblad</t>
  </si>
  <si>
    <t xml:space="preserve">Gaffelpärm, med tygklädd trärygg och etiketthållare, A4, 80mm ryggbredd, röd </t>
  </si>
  <si>
    <t>Plastlinjal, transparent, längd 20cm, mm och cm gradering</t>
  </si>
  <si>
    <t>Plastlinjal,transparent, längd 20cm, mm och cm gradering, tvärgraderad</t>
  </si>
  <si>
    <t>Plastlinjal, transparent, längd 50cm, mm och cm gradering, längd 50cm</t>
  </si>
  <si>
    <t>Plastlinjal, transparent, längd 50cm, mm och cm gradering, längd 50cm, tvärgraderad</t>
  </si>
  <si>
    <t>Plastlinjal, transparent, mm och cm-gradering, längd 30 cm</t>
  </si>
  <si>
    <t>Pennburk , ca 10-12 cm hög, återvunnen plast</t>
  </si>
  <si>
    <t>Universalsax med plasthandtag avpassade för både höger och vänsterhänta, längd ca 140mm</t>
  </si>
  <si>
    <t>Universalsax med plasthandtag avpassade för både höger och vänsterhänta, längd ca 160mm</t>
  </si>
  <si>
    <t>Universalsax med plasthandtag avpassade för både höger och vänsterhänta, längd ca 250mm</t>
  </si>
  <si>
    <t xml:space="preserve">Ska ha streckperforerade blad med marginal. Blad ska lätt kunna rivas av efter perforering utan att skada bladet. Test kommer att utföras. Ska ha kartongbaksida. Ska ha hålade blad, Ska ha hålade blad. </t>
  </si>
  <si>
    <t xml:space="preserve">Ska ha streckperforerade blad med marginal. Blad ska lätt kunna rivas av efter perforering utan att skada bladet. Test kommer att utföras. Ska ha kartongbaksida. Ska ha hålade blad, </t>
  </si>
  <si>
    <t>Ska med lätthet rengöra whiteboardtavlor från text skriven med whiteboardpennor även om texten skrivits flera dagar innan rengöring sker</t>
  </si>
  <si>
    <t xml:space="preserve">Klämmapp </t>
  </si>
  <si>
    <t>A3L format</t>
  </si>
  <si>
    <t>Offertmapp</t>
  </si>
  <si>
    <t xml:space="preserve">Gummibandsmapp </t>
  </si>
  <si>
    <t>A3 format med 3 klaffar</t>
  </si>
  <si>
    <t>Förvaringsmöjlighet upp till A0 format</t>
  </si>
  <si>
    <t>Förvaringsmöjlighet upp till A3 format</t>
  </si>
  <si>
    <t>Förvaringsmöjlighet Upp till A0 format, leverans med plastlock</t>
  </si>
  <si>
    <t>Förvaringsmöjlighet upp till A3 format, leverans med plastlock</t>
  </si>
  <si>
    <t xml:space="preserve">Ska vara: vattenbeständig, inte lämna fläckar, fästa på ojämna ytor, inte torka, kunna användas om och om igen
</t>
  </si>
  <si>
    <t>Papperskorg av återvunnen  plast, rymd ca 13 liter</t>
  </si>
  <si>
    <t>Papperskorg av återvunnen  plast, rymd ca 20 liter</t>
  </si>
  <si>
    <t>Papperskorg i återvunnen  plast, 60l</t>
  </si>
  <si>
    <t>Papperskorg i återvunnen  plast, 90l</t>
  </si>
  <si>
    <t>med flytande bläck, snedskuren spets, färg anges  (blå)</t>
  </si>
  <si>
    <t xml:space="preserve">Positionernas färger ska avvika från varandra. </t>
  </si>
  <si>
    <t>Märkmaskinstillbehör - Adapter passande offererad bordsmodell (POS 321)</t>
  </si>
  <si>
    <t xml:space="preserve">självhäftande, ca 460x580mm </t>
  </si>
  <si>
    <t>med nål och klämma, genomskinlig plast med vit instickningsetikett, ca 90x55 mm</t>
  </si>
  <si>
    <t xml:space="preserve">Block med spiral i överkant, linjerade,  A5, 60g </t>
  </si>
  <si>
    <t xml:space="preserve">Block med spiral i överkant, linjerade, A4, 60g </t>
  </si>
  <si>
    <t xml:space="preserve">Blockkub/Kladdkloss, med limmade blad, ca 90x90 mm, vit, 500-1000 blad/block </t>
  </si>
  <si>
    <t>Blockkub/Kladdkloss, lösa blad, ca 90x90mm, i minst 5 olika färger per block "neon", 500-1000 blad/block</t>
  </si>
  <si>
    <t xml:space="preserve">Limmade, A5 linjerade, ohålade blad, 60 g, limbunden i kortsida, ca 100 blad, med stödskiva i papp </t>
  </si>
  <si>
    <t xml:space="preserve">Limbunden eller klammerhäftad, A6 linjerade, 60 g, limbunden i kortsida, ohålade blad, ca 100 blad, med stödskiva i papp </t>
  </si>
  <si>
    <t xml:space="preserve">Självhäftande noteringsblad, ca 400- 450 blad/kub, ca 76x76mm, minst 4 olika färger/block. </t>
  </si>
  <si>
    <t>Stenogramblock, ca 170x210mm linjerade, 60 g</t>
  </si>
  <si>
    <t>Bok med hårda pärmar/Kinabok, A4 linjerad, 60 g, förstärkning i kanter och rygg</t>
  </si>
  <si>
    <t>Bok med hårda pärmar/Kinabok, A6 linjerad, 70g, förstärkning i kanter och rygg, ca 100 blad</t>
  </si>
  <si>
    <t>Bok med hårda pärmar/Kinabok, A5 linjerad, 60g, förstärkning i kanter och rygg, ca 100 blad</t>
  </si>
  <si>
    <t>Bokföringsbok, A4, linjerad,rutad,  inbunden, med eller utan kolumner, ca 190 sidor</t>
  </si>
  <si>
    <t>Kortlåda A5l för 250 kort</t>
  </si>
  <si>
    <t>Kortlåda A6l för 250 kort</t>
  </si>
  <si>
    <t>Kortlåda A7l för 250 kort</t>
  </si>
  <si>
    <t>etikett   63,5x38,1 mm , självhäftande etiketter, för kopiatorer, laser- och bläckstråleskrivare, ange antal/ark</t>
  </si>
  <si>
    <t>etikett 38,1x21,2 mm, självhäftande etiketter, för kopiatorer, laser- och bläckstråleskrivare, ange antal/ark</t>
  </si>
  <si>
    <t>etikett  52,5x29,7 , självhäftande etiketter, för kopiatorer, laser- och bläckstråleskrivare, ange antal/ark</t>
  </si>
  <si>
    <t>etiketter 105x74mm, självhäftande etiketter, för kopiatorer, laser- och bläckstråleskrivare., ange antal/ark</t>
  </si>
  <si>
    <t>etikett 70x41 , självhäftande etiketter, för kopiatorer, laser- och bläckstråleskrivare, ange antal/ark</t>
  </si>
  <si>
    <t>etikett 105x41 mm, självhäftande etiketter, för kopiatorer, laser- och bläckstråleskrivare, ange antal/ark</t>
  </si>
  <si>
    <t>Plastficka klar med hålkant, A4 öppen kortsida samt den hålade kanten</t>
  </si>
  <si>
    <t>Plastficka med hålkant, ca 0,12mm, A4 öppen kortsida och halv yttre långsida, transperent signal</t>
  </si>
  <si>
    <t>Visitkortsficka, klar, A4 hålad för ringpärm. För visitkort i storlek ca 90x55mm</t>
  </si>
  <si>
    <t>Blixtlåspåse, klar,  ca 230x320mm, med skrivfält, med hål över låset för upphängning och lås som inte går upp inifrån</t>
  </si>
  <si>
    <t>Blixtlåspåse, klar, 60x80mm, med skrivfält, med hål över låset för upphängning och lås som inte går upp inifrån</t>
  </si>
  <si>
    <t xml:space="preserve">Gummibandsmapp i  polypropyrenplast, A4, 3-klaffar, för extra tjocka buntar, expanderbar till ca 30-40mm </t>
  </si>
  <si>
    <t xml:space="preserve">Gummibandsmapp i polypropyrenplast, A4, 3-klaffar, för extra tjocka buntar, expanderbar till ca 30-40mm </t>
  </si>
  <si>
    <t xml:space="preserve">Kontorstejp, dokumenttejp, 33m x  12mm, vattenfast, "osynlig", skrivbar, </t>
  </si>
  <si>
    <t>Kontorstejp, dokumenttejp, 33m x 19mm,  vattenfast, "osynlig", skrivbar</t>
  </si>
  <si>
    <t>Kontorstejp, dokumenttejp, 33m x 19mm avtagbar, skrivbar, , matt flyttbar</t>
  </si>
  <si>
    <t>Kontorstejp, dubbelhäftande tejp, 33m x 12mm</t>
  </si>
  <si>
    <t xml:space="preserve">Kontorstejp, transparent, ca 15mmx10m </t>
  </si>
  <si>
    <t xml:space="preserve">Kontorstejp, transparent, ca 19mmx66m </t>
  </si>
  <si>
    <t>Märktejp i PVC,  9mm, vit</t>
  </si>
  <si>
    <t>Märktejp i PVC, 9mm, svart</t>
  </si>
  <si>
    <t>Märktejp i PVC, 9mm, röd</t>
  </si>
  <si>
    <t>Märktejp i PVC, 9mm, orange</t>
  </si>
  <si>
    <t>Märktejp i PVC, 9mm, gul</t>
  </si>
  <si>
    <t>Märktejp i PVC, 9mm, grön</t>
  </si>
  <si>
    <t>Märktejp i PVC, 9mm, blå</t>
  </si>
  <si>
    <t>Vävtejp, stark och väderbeständig, 55m x 48mm</t>
  </si>
  <si>
    <t>Papptub inkl. lock</t>
  </si>
  <si>
    <t>Posttub inkl. lock</t>
  </si>
  <si>
    <t>Ska ha: minst 5 teckenstorlekar minst 9 stilsorter vid utskrift, minst 5 utskriftstorlekar, minst 5 skrivbara rader, QWERTY-tangentbord, automatisk kniv. Ska kunna använda någon av offererade märkband (Dymo d1, d2 eller Brothers TZ). Ska stödja de tape-bredder som efterfrågas i upphandlingen av aktuell märkbandstyp. Adapter ska medfölja.</t>
  </si>
  <si>
    <t>Färgpenna röd med  hölje i samma färg som stiftet</t>
  </si>
  <si>
    <t>Set av sexkantiga färgpennor, 10-15 olika färger</t>
  </si>
  <si>
    <t xml:space="preserve">Blyertsstift 0,7 till förekommande pennor, reservstift etui 12, hårdhet B </t>
  </si>
  <si>
    <t>med självklistrande baksida täckt med skyddspapper, utv mått  C6</t>
  </si>
  <si>
    <t xml:space="preserve">Gaffelpärm i pp-plast med ficka på hela framsidan, A4, 50mm ryggbredd, vit </t>
  </si>
  <si>
    <t>Pärmregister, papper med plastförstärkta flikar i färg, otryckta, universalhålade, A4,  10-flikar</t>
  </si>
  <si>
    <t>Pärmregister, papper, universalhålade A4, otryckta flikar, 20-flik</t>
  </si>
  <si>
    <t>Plastsregister, A3L format, index 1-12</t>
  </si>
  <si>
    <t>Häftstift ca 100/fp</t>
  </si>
  <si>
    <t xml:space="preserve">Hålslag, bordsmodell med flat ställskena i metall för olika pappersformat, kraftigt hålslag för triohålning av tjockare pappersbuntar, tidskrifter mm,  gaphöjd ca 3,8mm för ca 35 ark (80 gram) </t>
  </si>
  <si>
    <t xml:space="preserve">Hålslag, bordsmodell med flat ställskena i metall, traditionellt hålslag i metall för ca 10 ark (80 g), svensk hålning/triohålning, ange färg </t>
  </si>
  <si>
    <t>Häftklammer A9/12</t>
  </si>
  <si>
    <t>Häftklammer 26/6 Ask 1000</t>
  </si>
  <si>
    <t>Häftklammer A9/8</t>
  </si>
  <si>
    <t>Häftklammer A9/10</t>
  </si>
  <si>
    <t xml:space="preserve">Korrekturroller, täckbredd 1 rad ca 8 mm, </t>
  </si>
  <si>
    <t>Korrekturtejp på rulle, avtagbar, med hållare</t>
  </si>
  <si>
    <t xml:space="preserve">Skala 1:100:200:250:300:400:500  </t>
  </si>
  <si>
    <t>Pappersbindare/provpåsförslutare i metall ca 40 mm</t>
  </si>
  <si>
    <t>Pappersbindare för bindning av buntar upp till  85-100 mm</t>
  </si>
  <si>
    <t>Pappersklämma/pappershållande självhäftande</t>
  </si>
  <si>
    <t>Förstoringsglas, 2-4 ggr förstoring</t>
  </si>
  <si>
    <t>Magnetetiskt uppdelningsband till Whiteboardtavlor som kan klippas i olika storlekar. Mått: ca 300 x 5 mm.</t>
  </si>
  <si>
    <t>Offertmapp i plast, A4+, med fästanordning, färg som avviker från POS 220, färg anges</t>
  </si>
  <si>
    <t>Offertmapp i plast, A4+, med fästanordning, färg som avviker från POS 219, färg anges</t>
  </si>
  <si>
    <t xml:space="preserve">Kvalitetsprodukt. Färg ska ej blöda genom papper- test görs på 60g papper. Ska vara luktfri. Ska vara snabbtorkande. </t>
  </si>
  <si>
    <t xml:space="preserve">Korrekturroller med refill, täckbredd 1 rad ca 4 mm för överteckning med hög precision, </t>
  </si>
  <si>
    <t>Korrekturroller, refill till POS 572</t>
  </si>
  <si>
    <t>Häftklammerkassett till offererad elhäftare POS 552</t>
  </si>
  <si>
    <t>Självhäftande noteringsblad, gula ca 38x51mm, ca 100 blad/block, ska fästa på de flesta underlag</t>
  </si>
  <si>
    <t>Arkivkartong ska vara godkänd för svensk standard enligt SS-ISO 16245:2010. Anbudsgivarna ska intyga att offererade produkter upfyller ovan angiven standard genom att bifoga verifiering alternativt undertecknad bilaga 6 Leverantörsförsäkran Arkivkartonger.</t>
  </si>
  <si>
    <t>skrivlängd ca 4000m</t>
  </si>
  <si>
    <t>Kulpenna, fine blå, skrivbredd 0,8 mm, snabbtorkande utan att kladda. Avser 1-ggs penna med huv i bläckets färg.</t>
  </si>
  <si>
    <t>Kulpenna, fine röd, skrivbredd 0,8 mm, snabbtorkande utan att kladda. Avser 1-ggs penna med huv i bläckets färg.</t>
  </si>
  <si>
    <t>Kulpenna, fine svart, skrivbredd 0,8 mm, snabbtorkande utan att kladda. Avser 1-ggs penna med huv i bläckets färg.</t>
  </si>
  <si>
    <t>Kvalitetsprodukt med lång skrivlängd. Ska ha dokumentäkta bläck. Bläcket ska inte plumpa - jämnt bläckflöde</t>
  </si>
  <si>
    <t>Kvalitetsprodukt med lång skrivlängd. Ska ha dokumentäkta bläck.  Bläcket ska inte plumpa - jämnt bläckflöde</t>
  </si>
  <si>
    <t>Kulpatroner passande till offererade kulpennor med krav på utbytbar patron.</t>
  </si>
  <si>
    <t xml:space="preserve">För denna position offererar anbudsgivaren fler artiklar samtidigt enligt följande: Kulpennor ska offereras av samma sort som är original i offererade kulpennor, position: 325-335. Anbudsgivaren ska i artikelspecifikationen ange vilka av de offererade pennorna som kulpatronen passar till. En kulpatron kan offereras för fler positioner kulpennor om denna är i original i offererade pennor. </t>
  </si>
  <si>
    <t>Drivgasen ska vara HFC-fri.</t>
  </si>
  <si>
    <t>Med plasthandtag avpassade för både höger och vänsterhänta, längd ca 210mm</t>
  </si>
  <si>
    <t>Bigad och försedd med rörgaffel, A4</t>
  </si>
  <si>
    <t xml:space="preserve">Övriga skrivbordsunderlägg med färg som skiljer sig från övriga positioner i denna grupp, ange utförande och färg </t>
  </si>
</sst>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Calibri"/>
      <family val="2"/>
      <scheme val="minor"/>
    </font>
    <font>
      <sz val="11"/>
      <color indexed="8"/>
      <name val="Georgia"/>
      <family val="1"/>
    </font>
    <font>
      <sz val="11"/>
      <color theme="1"/>
      <name val="Georgia"/>
      <family val="1"/>
    </font>
    <font>
      <sz val="11"/>
      <name val="Georgia"/>
      <family val="1"/>
    </font>
    <font>
      <sz val="10"/>
      <name val="Georgia"/>
      <family val="1"/>
    </font>
    <font>
      <b/>
      <sz val="11"/>
      <color theme="1"/>
      <name val="Georgia"/>
      <family val="1"/>
    </font>
    <font>
      <b/>
      <sz val="11"/>
      <color theme="1"/>
      <name val="Georgia "/>
    </font>
    <font>
      <b/>
      <sz val="11"/>
      <name val="Georgia"/>
      <family val="1"/>
    </font>
    <font>
      <sz val="11"/>
      <color rgb="FFFF0000"/>
      <name val="Calibri"/>
      <family val="2"/>
      <scheme val="minor"/>
    </font>
    <font>
      <sz val="10"/>
      <color indexed="8"/>
      <name val="Georgia"/>
      <family val="1"/>
    </font>
    <font>
      <sz val="10"/>
      <color theme="1"/>
      <name val="Georgia"/>
      <family val="1"/>
    </font>
    <font>
      <b/>
      <sz val="10"/>
      <color theme="1"/>
      <name val="Georgia"/>
      <family val="1"/>
    </font>
  </fonts>
  <fills count="1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theme="9" tint="0.59999389629810485"/>
        <bgColor indexed="64"/>
      </patternFill>
    </fill>
    <fill>
      <patternFill patternType="solid">
        <fgColor rgb="FFF4F9B7"/>
        <bgColor indexed="64"/>
      </patternFill>
    </fill>
    <fill>
      <patternFill patternType="solid">
        <fgColor rgb="FFECC4E4"/>
        <bgColor indexed="64"/>
      </patternFill>
    </fill>
    <fill>
      <patternFill patternType="solid">
        <fgColor rgb="FF00FFCC"/>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rgb="FFC3E0F3"/>
        <bgColor indexed="64"/>
      </patternFill>
    </fill>
    <fill>
      <patternFill patternType="solid">
        <fgColor rgb="FFFF66FF"/>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s>
  <cellStyleXfs count="1">
    <xf numFmtId="0" fontId="0" fillId="0" borderId="0"/>
  </cellStyleXfs>
  <cellXfs count="96">
    <xf numFmtId="0" fontId="0" fillId="0" borderId="0" xfId="0"/>
    <xf numFmtId="0" fontId="0" fillId="0" borderId="0" xfId="0"/>
    <xf numFmtId="0" fontId="0" fillId="3" borderId="0" xfId="0" applyFill="1"/>
    <xf numFmtId="49" fontId="1" fillId="0" borderId="0" xfId="0" applyNumberFormat="1" applyFont="1" applyFill="1" applyBorder="1" applyAlignment="1">
      <alignment horizontal="left"/>
    </xf>
    <xf numFmtId="0" fontId="5" fillId="4" borderId="2" xfId="0" applyFont="1" applyFill="1" applyBorder="1"/>
    <xf numFmtId="0" fontId="5" fillId="4" borderId="3" xfId="0" applyFont="1" applyFill="1" applyBorder="1"/>
    <xf numFmtId="0" fontId="5" fillId="4" borderId="4" xfId="0" applyFont="1" applyFill="1" applyBorder="1"/>
    <xf numFmtId="0" fontId="5" fillId="5" borderId="2" xfId="0" applyFont="1" applyFill="1" applyBorder="1"/>
    <xf numFmtId="0" fontId="5" fillId="5" borderId="3" xfId="0" applyFont="1" applyFill="1" applyBorder="1"/>
    <xf numFmtId="0" fontId="5" fillId="7" borderId="2" xfId="0" applyFont="1" applyFill="1" applyBorder="1"/>
    <xf numFmtId="0" fontId="5" fillId="7" borderId="3" xfId="0" applyFont="1" applyFill="1" applyBorder="1"/>
    <xf numFmtId="0" fontId="5" fillId="9" borderId="2" xfId="0" applyFont="1" applyFill="1" applyBorder="1"/>
    <xf numFmtId="0" fontId="5" fillId="9" borderId="3" xfId="0" applyFont="1" applyFill="1" applyBorder="1"/>
    <xf numFmtId="0" fontId="5" fillId="9" borderId="4" xfId="0" applyFont="1" applyFill="1" applyBorder="1"/>
    <xf numFmtId="0" fontId="2" fillId="0" borderId="0" xfId="0" applyFont="1"/>
    <xf numFmtId="0" fontId="5" fillId="10" borderId="2" xfId="0" applyFont="1" applyFill="1" applyBorder="1"/>
    <xf numFmtId="0" fontId="5" fillId="10" borderId="3" xfId="0" applyFont="1" applyFill="1" applyBorder="1"/>
    <xf numFmtId="0" fontId="5" fillId="10" borderId="4" xfId="0" applyFont="1" applyFill="1" applyBorder="1"/>
    <xf numFmtId="0" fontId="5" fillId="11" borderId="2" xfId="0" applyFont="1" applyFill="1" applyBorder="1"/>
    <xf numFmtId="0" fontId="5" fillId="11" borderId="3" xfId="0" applyFont="1" applyFill="1" applyBorder="1"/>
    <xf numFmtId="0" fontId="5" fillId="12" borderId="2" xfId="0" applyFont="1" applyFill="1" applyBorder="1"/>
    <xf numFmtId="0" fontId="5" fillId="12" borderId="3" xfId="0" applyFont="1" applyFill="1" applyBorder="1"/>
    <xf numFmtId="0" fontId="5" fillId="13" borderId="2" xfId="0" applyFont="1" applyFill="1" applyBorder="1"/>
    <xf numFmtId="0" fontId="5" fillId="13" borderId="3" xfId="0" applyFont="1" applyFill="1" applyBorder="1"/>
    <xf numFmtId="0" fontId="5" fillId="13" borderId="4" xfId="0" applyFont="1" applyFill="1" applyBorder="1"/>
    <xf numFmtId="0" fontId="2" fillId="0" borderId="0" xfId="0" applyFont="1" applyBorder="1"/>
    <xf numFmtId="0" fontId="7" fillId="6" borderId="2" xfId="0" applyFont="1" applyFill="1" applyBorder="1"/>
    <xf numFmtId="0" fontId="7" fillId="6" borderId="3" xfId="0" applyFont="1" applyFill="1" applyBorder="1"/>
    <xf numFmtId="0" fontId="7" fillId="6" borderId="4" xfId="0" applyFont="1" applyFill="1" applyBorder="1"/>
    <xf numFmtId="0" fontId="3" fillId="0" borderId="0" xfId="0" applyFont="1"/>
    <xf numFmtId="0" fontId="4" fillId="0" borderId="0" xfId="0" applyFont="1" applyAlignment="1">
      <alignment wrapText="1"/>
    </xf>
    <xf numFmtId="0" fontId="5" fillId="14" borderId="2" xfId="0" applyFont="1" applyFill="1" applyBorder="1"/>
    <xf numFmtId="0" fontId="5" fillId="14" borderId="3" xfId="0" applyFont="1" applyFill="1" applyBorder="1"/>
    <xf numFmtId="0" fontId="0" fillId="15" borderId="0" xfId="0" applyFill="1"/>
    <xf numFmtId="0" fontId="5" fillId="14" borderId="5" xfId="0" applyFont="1" applyFill="1" applyBorder="1"/>
    <xf numFmtId="0" fontId="5" fillId="5" borderId="5" xfId="0" applyFont="1" applyFill="1" applyBorder="1"/>
    <xf numFmtId="0" fontId="5" fillId="7" borderId="5" xfId="0" applyFont="1" applyFill="1" applyBorder="1"/>
    <xf numFmtId="0" fontId="5" fillId="11" borderId="5" xfId="0" applyFont="1" applyFill="1" applyBorder="1"/>
    <xf numFmtId="0" fontId="0" fillId="0" borderId="0" xfId="0" applyFill="1"/>
    <xf numFmtId="0" fontId="5" fillId="12" borderId="5" xfId="0" applyFont="1" applyFill="1" applyBorder="1"/>
    <xf numFmtId="49" fontId="9" fillId="0" borderId="1" xfId="0" applyNumberFormat="1" applyFont="1" applyFill="1" applyBorder="1"/>
    <xf numFmtId="49" fontId="9" fillId="0" borderId="1" xfId="0" applyNumberFormat="1" applyFont="1" applyFill="1" applyBorder="1" applyAlignment="1">
      <alignment wrapText="1"/>
    </xf>
    <xf numFmtId="1" fontId="9" fillId="0" borderId="1" xfId="0" applyNumberFormat="1" applyFont="1" applyFill="1" applyBorder="1" applyAlignment="1">
      <alignment horizontal="left"/>
    </xf>
    <xf numFmtId="0" fontId="10" fillId="0" borderId="1" xfId="0" applyFont="1" applyBorder="1"/>
    <xf numFmtId="49" fontId="9" fillId="3" borderId="1" xfId="0" applyNumberFormat="1" applyFont="1" applyFill="1" applyBorder="1"/>
    <xf numFmtId="49" fontId="9" fillId="3" borderId="1" xfId="0" applyNumberFormat="1" applyFont="1" applyFill="1" applyBorder="1" applyAlignment="1">
      <alignment wrapText="1"/>
    </xf>
    <xf numFmtId="1" fontId="9" fillId="3" borderId="1" xfId="0" applyNumberFormat="1" applyFont="1" applyFill="1" applyBorder="1" applyAlignment="1">
      <alignment horizontal="left"/>
    </xf>
    <xf numFmtId="49" fontId="9" fillId="0" borderId="1" xfId="0" applyNumberFormat="1" applyFont="1" applyFill="1" applyBorder="1" applyAlignment="1">
      <alignment horizontal="left"/>
    </xf>
    <xf numFmtId="49" fontId="9" fillId="0" borderId="1" xfId="0" applyNumberFormat="1" applyFont="1" applyFill="1" applyBorder="1" applyAlignment="1">
      <alignment horizontal="left" wrapText="1"/>
    </xf>
    <xf numFmtId="0" fontId="10" fillId="0" borderId="1" xfId="0" applyFont="1" applyBorder="1" applyAlignment="1">
      <alignment horizontal="left" wrapText="1"/>
    </xf>
    <xf numFmtId="0" fontId="10" fillId="0" borderId="1" xfId="0" applyFont="1" applyBorder="1" applyAlignment="1">
      <alignment horizontal="left"/>
    </xf>
    <xf numFmtId="49" fontId="9" fillId="3" borderId="1" xfId="0" applyNumberFormat="1" applyFont="1" applyFill="1" applyBorder="1" applyAlignment="1">
      <alignment horizontal="left"/>
    </xf>
    <xf numFmtId="49" fontId="9" fillId="3" borderId="1" xfId="0" applyNumberFormat="1" applyFont="1" applyFill="1" applyBorder="1" applyAlignment="1">
      <alignment horizontal="left" wrapText="1"/>
    </xf>
    <xf numFmtId="0" fontId="10" fillId="3" borderId="1" xfId="0" applyFont="1" applyFill="1" applyBorder="1" applyAlignment="1">
      <alignment horizontal="left"/>
    </xf>
    <xf numFmtId="1" fontId="9" fillId="0" borderId="1" xfId="0" applyNumberFormat="1" applyFont="1" applyFill="1" applyBorder="1"/>
    <xf numFmtId="0" fontId="10" fillId="3" borderId="1" xfId="0" applyFont="1" applyFill="1" applyBorder="1"/>
    <xf numFmtId="0" fontId="9" fillId="0" borderId="1" xfId="0" applyNumberFormat="1" applyFont="1" applyFill="1" applyBorder="1"/>
    <xf numFmtId="0" fontId="11" fillId="8" borderId="2" xfId="0" applyFont="1" applyFill="1" applyBorder="1"/>
    <xf numFmtId="0" fontId="11" fillId="8" borderId="3" xfId="0" applyFont="1" applyFill="1" applyBorder="1"/>
    <xf numFmtId="0" fontId="10" fillId="0" borderId="1" xfId="0" applyFont="1" applyBorder="1" applyAlignment="1">
      <alignment wrapText="1"/>
    </xf>
    <xf numFmtId="0" fontId="10" fillId="3" borderId="1" xfId="0" applyFont="1" applyFill="1" applyBorder="1" applyAlignment="1">
      <alignment wrapText="1"/>
    </xf>
    <xf numFmtId="49" fontId="4" fillId="0" borderId="1" xfId="0" applyNumberFormat="1" applyFont="1" applyFill="1" applyBorder="1"/>
    <xf numFmtId="49" fontId="4" fillId="0" borderId="1" xfId="0" applyNumberFormat="1" applyFont="1" applyFill="1" applyBorder="1" applyAlignment="1">
      <alignment wrapText="1"/>
    </xf>
    <xf numFmtId="0" fontId="4" fillId="0" borderId="1" xfId="0" applyFont="1" applyBorder="1" applyAlignment="1">
      <alignment wrapText="1"/>
    </xf>
    <xf numFmtId="1" fontId="4" fillId="0" borderId="1" xfId="0" applyNumberFormat="1" applyFont="1" applyFill="1" applyBorder="1" applyAlignment="1">
      <alignment horizontal="left"/>
    </xf>
    <xf numFmtId="0" fontId="4" fillId="0" borderId="1" xfId="0" applyFont="1" applyBorder="1"/>
    <xf numFmtId="0" fontId="4" fillId="0" borderId="1" xfId="0" applyFont="1" applyBorder="1" applyAlignment="1">
      <alignment vertical="center"/>
    </xf>
    <xf numFmtId="0" fontId="10" fillId="0" borderId="1" xfId="0" applyFont="1" applyFill="1" applyBorder="1" applyAlignment="1">
      <alignment horizontal="left" wrapText="1"/>
    </xf>
    <xf numFmtId="1" fontId="4" fillId="0" borderId="1" xfId="0" applyNumberFormat="1" applyFont="1" applyFill="1" applyBorder="1"/>
    <xf numFmtId="0" fontId="9" fillId="0" borderId="1" xfId="0" applyFont="1" applyFill="1" applyBorder="1"/>
    <xf numFmtId="1" fontId="9" fillId="3" borderId="1" xfId="0" applyNumberFormat="1" applyFont="1" applyFill="1" applyBorder="1"/>
    <xf numFmtId="0" fontId="10" fillId="3" borderId="0" xfId="0" applyFont="1" applyFill="1" applyAlignment="1">
      <alignment wrapText="1"/>
    </xf>
    <xf numFmtId="0" fontId="10" fillId="0" borderId="0" xfId="0" applyFont="1" applyAlignment="1">
      <alignment wrapText="1"/>
    </xf>
    <xf numFmtId="0" fontId="10" fillId="0" borderId="1" xfId="0" applyNumberFormat="1" applyFont="1" applyBorder="1"/>
    <xf numFmtId="1" fontId="9" fillId="0" borderId="1" xfId="0" applyNumberFormat="1" applyFont="1" applyFill="1" applyBorder="1" applyAlignment="1">
      <alignment horizontal="right"/>
    </xf>
    <xf numFmtId="0" fontId="0" fillId="0" borderId="0" xfId="0" applyProtection="1">
      <protection locked="0"/>
    </xf>
    <xf numFmtId="0" fontId="8" fillId="0" borderId="0" xfId="0" applyFont="1" applyProtection="1">
      <protection locked="0"/>
    </xf>
    <xf numFmtId="0" fontId="6" fillId="2" borderId="2" xfId="0" applyFont="1" applyFill="1" applyBorder="1" applyProtection="1"/>
    <xf numFmtId="0" fontId="6" fillId="2" borderId="3" xfId="0" applyFont="1" applyFill="1" applyBorder="1" applyProtection="1"/>
    <xf numFmtId="1" fontId="10" fillId="0" borderId="1" xfId="0" applyNumberFormat="1" applyFont="1" applyBorder="1" applyAlignment="1" applyProtection="1">
      <alignment horizontal="left"/>
    </xf>
    <xf numFmtId="49" fontId="9" fillId="0" borderId="1" xfId="0" applyNumberFormat="1" applyFont="1" applyFill="1" applyBorder="1" applyProtection="1"/>
    <xf numFmtId="49" fontId="9" fillId="0" borderId="1" xfId="0" applyNumberFormat="1" applyFont="1" applyFill="1" applyBorder="1" applyAlignment="1" applyProtection="1">
      <alignment wrapText="1"/>
    </xf>
    <xf numFmtId="1" fontId="9" fillId="0" borderId="1" xfId="0" applyNumberFormat="1" applyFont="1" applyFill="1" applyBorder="1" applyAlignment="1" applyProtection="1">
      <alignment horizontal="left"/>
    </xf>
    <xf numFmtId="0" fontId="10" fillId="0" borderId="1" xfId="0" applyFont="1" applyBorder="1" applyProtection="1"/>
    <xf numFmtId="49" fontId="9" fillId="3" borderId="1" xfId="0" applyNumberFormat="1" applyFont="1" applyFill="1" applyBorder="1" applyProtection="1"/>
    <xf numFmtId="49" fontId="9" fillId="3" borderId="1" xfId="0" applyNumberFormat="1" applyFont="1" applyFill="1" applyBorder="1" applyAlignment="1" applyProtection="1">
      <alignment wrapText="1"/>
    </xf>
    <xf numFmtId="1" fontId="9" fillId="3" borderId="1" xfId="0" applyNumberFormat="1" applyFont="1" applyFill="1" applyBorder="1" applyAlignment="1" applyProtection="1">
      <alignment horizontal="left"/>
    </xf>
    <xf numFmtId="49" fontId="9" fillId="0" borderId="1" xfId="0" applyNumberFormat="1" applyFont="1" applyFill="1" applyBorder="1" applyAlignment="1" applyProtection="1">
      <alignment horizontal="left"/>
    </xf>
    <xf numFmtId="49" fontId="9" fillId="0" borderId="1" xfId="0" applyNumberFormat="1" applyFont="1" applyFill="1" applyBorder="1" applyAlignment="1" applyProtection="1">
      <alignment horizontal="left" wrapText="1"/>
    </xf>
    <xf numFmtId="0" fontId="10" fillId="0" borderId="1" xfId="0" applyFont="1" applyBorder="1" applyAlignment="1" applyProtection="1">
      <alignment horizontal="left" wrapText="1"/>
    </xf>
    <xf numFmtId="0" fontId="10" fillId="0" borderId="1" xfId="0" applyFont="1" applyBorder="1" applyAlignment="1" applyProtection="1">
      <alignment horizontal="left"/>
    </xf>
    <xf numFmtId="0" fontId="10" fillId="0" borderId="1" xfId="0" applyFont="1" applyBorder="1" applyAlignment="1" applyProtection="1">
      <alignment horizontal="left" wrapText="1" readingOrder="1"/>
    </xf>
    <xf numFmtId="0" fontId="0" fillId="3" borderId="0" xfId="0" applyFill="1" applyProtection="1">
      <protection locked="0"/>
    </xf>
    <xf numFmtId="0" fontId="2" fillId="0" borderId="0" xfId="0" applyFont="1" applyProtection="1">
      <protection locked="0"/>
    </xf>
    <xf numFmtId="0" fontId="0" fillId="0" borderId="0" xfId="0" applyFill="1" applyProtection="1">
      <protection locked="0"/>
    </xf>
    <xf numFmtId="0" fontId="3" fillId="0" borderId="0" xfId="0" applyFont="1" applyProtection="1">
      <protection locked="0"/>
    </xf>
  </cellXfs>
  <cellStyles count="1">
    <cellStyle name="Normal" xfId="0" builtinId="0"/>
  </cellStyles>
  <dxfs count="0"/>
  <tableStyles count="0" defaultTableStyle="TableStyleMedium2" defaultPivotStyle="PivotStyleLight16"/>
  <colors>
    <mruColors>
      <color rgb="FFF4F9B7"/>
      <color rgb="FFFF66FF"/>
      <color rgb="FFFF6600"/>
      <color rgb="FFC3E0F3"/>
      <color rgb="FFD29ABE"/>
      <color rgb="FF00FFCC"/>
      <color rgb="FFECC4E4"/>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A1:G39"/>
  <sheetViews>
    <sheetView zoomScaleNormal="100" workbookViewId="0">
      <selection activeCell="E8" sqref="E8"/>
    </sheetView>
  </sheetViews>
  <sheetFormatPr defaultRowHeight="15"/>
  <cols>
    <col min="1" max="1" width="9.140625" style="75"/>
    <col min="2" max="2" width="26" style="75" customWidth="1"/>
    <col min="3" max="3" width="35.85546875" style="75" customWidth="1"/>
    <col min="4" max="4" width="24" style="75" customWidth="1"/>
    <col min="5" max="5" width="16" style="75" bestFit="1" customWidth="1"/>
    <col min="6" max="6" width="14.28515625" style="75" customWidth="1"/>
    <col min="7" max="16384" width="9.140625" style="75"/>
  </cols>
  <sheetData>
    <row r="1" spans="1:7">
      <c r="A1" s="77" t="s">
        <v>0</v>
      </c>
      <c r="B1" s="78" t="s">
        <v>1</v>
      </c>
      <c r="C1" s="78" t="s">
        <v>2</v>
      </c>
      <c r="D1" s="78" t="s">
        <v>35</v>
      </c>
      <c r="E1" s="78" t="s">
        <v>32</v>
      </c>
      <c r="F1" s="78" t="s">
        <v>33</v>
      </c>
    </row>
    <row r="2" spans="1:7" ht="26.25">
      <c r="A2" s="79">
        <v>1</v>
      </c>
      <c r="B2" s="80" t="s">
        <v>3</v>
      </c>
      <c r="C2" s="81" t="s">
        <v>10</v>
      </c>
      <c r="D2" s="81"/>
      <c r="E2" s="82">
        <v>84</v>
      </c>
      <c r="F2" s="83"/>
      <c r="G2" s="76"/>
    </row>
    <row r="3" spans="1:7" ht="26.25">
      <c r="A3" s="79">
        <v>2</v>
      </c>
      <c r="B3" s="80" t="s">
        <v>3</v>
      </c>
      <c r="C3" s="81" t="s">
        <v>11</v>
      </c>
      <c r="D3" s="81"/>
      <c r="E3" s="82">
        <v>124</v>
      </c>
      <c r="F3" s="83"/>
    </row>
    <row r="4" spans="1:7" ht="26.25">
      <c r="A4" s="79">
        <v>3</v>
      </c>
      <c r="B4" s="80" t="s">
        <v>3</v>
      </c>
      <c r="C4" s="81" t="s">
        <v>12</v>
      </c>
      <c r="D4" s="81"/>
      <c r="E4" s="82">
        <v>109</v>
      </c>
      <c r="F4" s="83"/>
    </row>
    <row r="5" spans="1:7">
      <c r="A5" s="79">
        <v>4</v>
      </c>
      <c r="B5" s="80" t="s">
        <v>3</v>
      </c>
      <c r="C5" s="81" t="s">
        <v>666</v>
      </c>
      <c r="D5" s="81"/>
      <c r="E5" s="82">
        <v>210</v>
      </c>
      <c r="F5" s="83"/>
    </row>
    <row r="6" spans="1:7" ht="39">
      <c r="A6" s="79">
        <v>5</v>
      </c>
      <c r="B6" s="80" t="s">
        <v>4</v>
      </c>
      <c r="C6" s="81" t="s">
        <v>13</v>
      </c>
      <c r="D6" s="81"/>
      <c r="E6" s="82">
        <v>220</v>
      </c>
      <c r="F6" s="83"/>
    </row>
    <row r="7" spans="1:7" ht="39">
      <c r="A7" s="79">
        <v>6</v>
      </c>
      <c r="B7" s="80" t="s">
        <v>5</v>
      </c>
      <c r="C7" s="81" t="s">
        <v>14</v>
      </c>
      <c r="D7" s="81"/>
      <c r="E7" s="82">
        <v>56</v>
      </c>
      <c r="F7" s="83"/>
    </row>
    <row r="8" spans="1:7" ht="39">
      <c r="A8" s="79">
        <v>7</v>
      </c>
      <c r="B8" s="80" t="s">
        <v>6</v>
      </c>
      <c r="C8" s="81" t="s">
        <v>735</v>
      </c>
      <c r="D8" s="81"/>
      <c r="E8" s="82">
        <v>290</v>
      </c>
      <c r="F8" s="83"/>
    </row>
    <row r="9" spans="1:7">
      <c r="A9" s="79">
        <v>8</v>
      </c>
      <c r="B9" s="84" t="s">
        <v>6</v>
      </c>
      <c r="C9" s="85" t="s">
        <v>15</v>
      </c>
      <c r="D9" s="85"/>
      <c r="E9" s="82">
        <v>120</v>
      </c>
      <c r="F9" s="83"/>
    </row>
    <row r="10" spans="1:7">
      <c r="A10" s="79">
        <v>9</v>
      </c>
      <c r="B10" s="80" t="s">
        <v>6</v>
      </c>
      <c r="C10" s="81" t="s">
        <v>16</v>
      </c>
      <c r="D10" s="81"/>
      <c r="E10" s="82">
        <v>185</v>
      </c>
      <c r="F10" s="83"/>
    </row>
    <row r="11" spans="1:7">
      <c r="A11" s="79">
        <v>10</v>
      </c>
      <c r="B11" s="80" t="s">
        <v>6</v>
      </c>
      <c r="C11" s="81" t="s">
        <v>17</v>
      </c>
      <c r="D11" s="81"/>
      <c r="E11" s="82">
        <v>115</v>
      </c>
      <c r="F11" s="83"/>
    </row>
    <row r="12" spans="1:7">
      <c r="A12" s="79">
        <v>11</v>
      </c>
      <c r="B12" s="80" t="s">
        <v>6</v>
      </c>
      <c r="C12" s="81" t="s">
        <v>18</v>
      </c>
      <c r="D12" s="81"/>
      <c r="E12" s="82">
        <v>178</v>
      </c>
      <c r="F12" s="83"/>
    </row>
    <row r="13" spans="1:7">
      <c r="A13" s="79">
        <v>12</v>
      </c>
      <c r="B13" s="84" t="s">
        <v>6</v>
      </c>
      <c r="C13" s="85" t="s">
        <v>19</v>
      </c>
      <c r="D13" s="85"/>
      <c r="E13" s="82">
        <v>200</v>
      </c>
      <c r="F13" s="83"/>
    </row>
    <row r="14" spans="1:7" ht="26.25">
      <c r="A14" s="79">
        <v>13</v>
      </c>
      <c r="B14" s="80" t="s">
        <v>6</v>
      </c>
      <c r="C14" s="81" t="s">
        <v>20</v>
      </c>
      <c r="D14" s="81"/>
      <c r="E14" s="82">
        <v>171</v>
      </c>
      <c r="F14" s="83"/>
    </row>
    <row r="15" spans="1:7">
      <c r="A15" s="79">
        <v>14</v>
      </c>
      <c r="B15" s="80" t="s">
        <v>6</v>
      </c>
      <c r="C15" s="81" t="s">
        <v>21</v>
      </c>
      <c r="D15" s="81"/>
      <c r="E15" s="82">
        <v>241</v>
      </c>
      <c r="F15" s="83"/>
    </row>
    <row r="16" spans="1:7" ht="26.25">
      <c r="A16" s="79">
        <v>15</v>
      </c>
      <c r="B16" s="80" t="s">
        <v>6</v>
      </c>
      <c r="C16" s="81" t="s">
        <v>22</v>
      </c>
      <c r="D16" s="81"/>
      <c r="E16" s="82">
        <v>328</v>
      </c>
      <c r="F16" s="83"/>
    </row>
    <row r="17" spans="1:6" ht="26.25">
      <c r="A17" s="79">
        <v>16</v>
      </c>
      <c r="B17" s="80" t="s">
        <v>6</v>
      </c>
      <c r="C17" s="81" t="s">
        <v>23</v>
      </c>
      <c r="D17" s="81"/>
      <c r="E17" s="82">
        <v>780</v>
      </c>
      <c r="F17" s="83"/>
    </row>
    <row r="18" spans="1:6" ht="26.25">
      <c r="A18" s="79">
        <v>17</v>
      </c>
      <c r="B18" s="80" t="s">
        <v>6</v>
      </c>
      <c r="C18" s="81" t="s">
        <v>24</v>
      </c>
      <c r="D18" s="81"/>
      <c r="E18" s="82">
        <v>410</v>
      </c>
      <c r="F18" s="83"/>
    </row>
    <row r="19" spans="1:6">
      <c r="A19" s="79">
        <v>18</v>
      </c>
      <c r="B19" s="84" t="s">
        <v>6</v>
      </c>
      <c r="C19" s="85" t="s">
        <v>25</v>
      </c>
      <c r="D19" s="85"/>
      <c r="E19" s="82">
        <v>100</v>
      </c>
      <c r="F19" s="83"/>
    </row>
    <row r="20" spans="1:6">
      <c r="A20" s="79">
        <v>19</v>
      </c>
      <c r="B20" s="80" t="s">
        <v>6</v>
      </c>
      <c r="C20" s="81" t="s">
        <v>26</v>
      </c>
      <c r="D20" s="81"/>
      <c r="E20" s="82">
        <v>119</v>
      </c>
      <c r="F20" s="83"/>
    </row>
    <row r="21" spans="1:6">
      <c r="A21" s="79">
        <v>20</v>
      </c>
      <c r="B21" s="80" t="s">
        <v>6</v>
      </c>
      <c r="C21" s="81" t="s">
        <v>27</v>
      </c>
      <c r="D21" s="81"/>
      <c r="E21" s="82">
        <v>90</v>
      </c>
      <c r="F21" s="83"/>
    </row>
    <row r="22" spans="1:6">
      <c r="A22" s="79">
        <v>21</v>
      </c>
      <c r="B22" s="80" t="s">
        <v>6</v>
      </c>
      <c r="C22" s="81" t="s">
        <v>28</v>
      </c>
      <c r="D22" s="81"/>
      <c r="E22" s="82">
        <v>126</v>
      </c>
      <c r="F22" s="83"/>
    </row>
    <row r="23" spans="1:6" ht="26.25">
      <c r="A23" s="79">
        <v>22</v>
      </c>
      <c r="B23" s="80" t="s">
        <v>6</v>
      </c>
      <c r="C23" s="81" t="s">
        <v>29</v>
      </c>
      <c r="D23" s="81"/>
      <c r="E23" s="82">
        <v>192</v>
      </c>
      <c r="F23" s="83"/>
    </row>
    <row r="24" spans="1:6" ht="39">
      <c r="A24" s="79">
        <v>23</v>
      </c>
      <c r="B24" s="80" t="s">
        <v>7</v>
      </c>
      <c r="C24" s="81" t="s">
        <v>667</v>
      </c>
      <c r="D24" s="81"/>
      <c r="E24" s="82">
        <f>200*50</f>
        <v>10000</v>
      </c>
      <c r="F24" s="83"/>
    </row>
    <row r="25" spans="1:6" ht="26.25">
      <c r="A25" s="79">
        <v>24</v>
      </c>
      <c r="B25" s="80" t="s">
        <v>8</v>
      </c>
      <c r="C25" s="81" t="s">
        <v>30</v>
      </c>
      <c r="D25" s="81"/>
      <c r="E25" s="82">
        <v>120</v>
      </c>
      <c r="F25" s="83"/>
    </row>
    <row r="26" spans="1:6" ht="90">
      <c r="A26" s="79">
        <v>25</v>
      </c>
      <c r="B26" s="84" t="s">
        <v>8</v>
      </c>
      <c r="C26" s="85" t="s">
        <v>36</v>
      </c>
      <c r="D26" s="85" t="s">
        <v>648</v>
      </c>
      <c r="E26" s="82">
        <v>480</v>
      </c>
      <c r="F26" s="83" t="s">
        <v>34</v>
      </c>
    </row>
    <row r="27" spans="1:6" ht="128.25">
      <c r="A27" s="79">
        <v>26</v>
      </c>
      <c r="B27" s="84" t="s">
        <v>8</v>
      </c>
      <c r="C27" s="85" t="s">
        <v>38</v>
      </c>
      <c r="D27" s="85" t="s">
        <v>37</v>
      </c>
      <c r="E27" s="86">
        <v>1200</v>
      </c>
      <c r="F27" s="83" t="s">
        <v>34</v>
      </c>
    </row>
    <row r="28" spans="1:6" ht="128.25">
      <c r="A28" s="79">
        <v>27</v>
      </c>
      <c r="B28" s="80" t="s">
        <v>8</v>
      </c>
      <c r="C28" s="81" t="s">
        <v>39</v>
      </c>
      <c r="D28" s="81" t="s">
        <v>37</v>
      </c>
      <c r="E28" s="82">
        <v>1920</v>
      </c>
      <c r="F28" s="83" t="s">
        <v>34</v>
      </c>
    </row>
    <row r="29" spans="1:6" ht="39">
      <c r="A29" s="79">
        <v>28</v>
      </c>
      <c r="B29" s="80" t="s">
        <v>8</v>
      </c>
      <c r="C29" s="81" t="s">
        <v>41</v>
      </c>
      <c r="D29" s="81"/>
      <c r="E29" s="82">
        <v>340</v>
      </c>
      <c r="F29" s="83"/>
    </row>
    <row r="30" spans="1:6" ht="26.25">
      <c r="A30" s="79">
        <v>29</v>
      </c>
      <c r="B30" s="84" t="s">
        <v>8</v>
      </c>
      <c r="C30" s="85" t="s">
        <v>40</v>
      </c>
      <c r="D30" s="85"/>
      <c r="E30" s="82">
        <v>300</v>
      </c>
      <c r="F30" s="83"/>
    </row>
    <row r="31" spans="1:6" ht="51.75">
      <c r="A31" s="79">
        <v>30</v>
      </c>
      <c r="B31" s="80" t="s">
        <v>9</v>
      </c>
      <c r="C31" s="81" t="s">
        <v>31</v>
      </c>
      <c r="D31" s="81"/>
      <c r="E31" s="82">
        <f>19*100</f>
        <v>1900</v>
      </c>
      <c r="F31" s="83"/>
    </row>
    <row r="32" spans="1:6" ht="26.25">
      <c r="A32" s="79">
        <v>31</v>
      </c>
      <c r="B32" s="87" t="s">
        <v>9</v>
      </c>
      <c r="C32" s="88" t="s">
        <v>42</v>
      </c>
      <c r="D32" s="89"/>
      <c r="E32" s="82">
        <f>27*100</f>
        <v>2700</v>
      </c>
      <c r="F32" s="90"/>
    </row>
    <row r="33" spans="1:6" ht="39">
      <c r="A33" s="79">
        <v>32</v>
      </c>
      <c r="B33" s="87" t="s">
        <v>9</v>
      </c>
      <c r="C33" s="88" t="s">
        <v>43</v>
      </c>
      <c r="D33" s="89"/>
      <c r="E33" s="82">
        <f>5*100</f>
        <v>500</v>
      </c>
      <c r="F33" s="90"/>
    </row>
    <row r="34" spans="1:6" ht="26.25">
      <c r="A34" s="79">
        <v>33</v>
      </c>
      <c r="B34" s="87" t="s">
        <v>44</v>
      </c>
      <c r="C34" s="88" t="s">
        <v>45</v>
      </c>
      <c r="D34" s="89"/>
      <c r="E34" s="82">
        <v>470</v>
      </c>
      <c r="F34" s="90"/>
    </row>
    <row r="35" spans="1:6" ht="26.25">
      <c r="A35" s="79">
        <v>34</v>
      </c>
      <c r="B35" s="87" t="s">
        <v>44</v>
      </c>
      <c r="C35" s="88" t="s">
        <v>46</v>
      </c>
      <c r="D35" s="89"/>
      <c r="E35" s="82">
        <v>300</v>
      </c>
      <c r="F35" s="90"/>
    </row>
    <row r="36" spans="1:6" ht="26.25">
      <c r="A36" s="79">
        <v>35</v>
      </c>
      <c r="B36" s="87" t="s">
        <v>44</v>
      </c>
      <c r="C36" s="88" t="s">
        <v>47</v>
      </c>
      <c r="D36" s="89"/>
      <c r="E36" s="82">
        <v>370</v>
      </c>
      <c r="F36" s="90"/>
    </row>
    <row r="37" spans="1:6" ht="26.25">
      <c r="A37" s="79">
        <v>36</v>
      </c>
      <c r="B37" s="87" t="s">
        <v>44</v>
      </c>
      <c r="C37" s="88" t="s">
        <v>48</v>
      </c>
      <c r="D37" s="89"/>
      <c r="E37" s="82">
        <v>410</v>
      </c>
      <c r="F37" s="90"/>
    </row>
    <row r="38" spans="1:6" ht="39">
      <c r="A38" s="79">
        <v>37</v>
      </c>
      <c r="B38" s="87" t="s">
        <v>49</v>
      </c>
      <c r="C38" s="88" t="s">
        <v>50</v>
      </c>
      <c r="D38" s="89"/>
      <c r="E38" s="82">
        <v>22</v>
      </c>
      <c r="F38" s="90"/>
    </row>
    <row r="39" spans="1:6" ht="64.5">
      <c r="A39" s="79">
        <v>38</v>
      </c>
      <c r="B39" s="87" t="s">
        <v>49</v>
      </c>
      <c r="C39" s="88" t="s">
        <v>52</v>
      </c>
      <c r="D39" s="91" t="s">
        <v>51</v>
      </c>
      <c r="E39" s="82">
        <v>432</v>
      </c>
      <c r="F39" s="90" t="s">
        <v>34</v>
      </c>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39">
      <formula1>2</formula1>
      <formula2>100</formula2>
    </dataValidation>
    <dataValidation type="textLength" showDropDown="1" showErrorMessage="1" errorTitle="Felaktigt fält" error="Formatet ska vara text. Mer_x000d__x000a_information under &quot;Dataverifiering&quot;" prompt="Ska vara text" sqref="C2:D31 C32:C39">
      <formula1>0</formula1>
      <formula2>9999999</formula2>
    </dataValidation>
    <dataValidation type="decimal" showDropDown="1" showErrorMessage="1" errorTitle="Felaktigt fält" error="Ska vara decimaltal" prompt="Ska vara decimaltal" sqref="E2:E39">
      <formula1>0</formula1>
      <formula2>9999999</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G42"/>
  <sheetViews>
    <sheetView zoomScaleNormal="100" workbookViewId="0">
      <selection activeCell="G1" sqref="G1:G1048576"/>
    </sheetView>
  </sheetViews>
  <sheetFormatPr defaultRowHeight="15"/>
  <cols>
    <col min="2" max="2" width="20.140625" customWidth="1"/>
    <col min="3" max="3" width="28.85546875" customWidth="1"/>
    <col min="4" max="4" width="23.42578125" customWidth="1"/>
    <col min="5" max="5" width="15.42578125" customWidth="1"/>
    <col min="6" max="6" width="13.5703125" customWidth="1"/>
    <col min="7" max="7" width="9.140625" style="75"/>
  </cols>
  <sheetData>
    <row r="1" spans="1:6">
      <c r="A1" s="4" t="s">
        <v>0</v>
      </c>
      <c r="B1" s="5" t="s">
        <v>1</v>
      </c>
      <c r="C1" s="5" t="s">
        <v>2</v>
      </c>
      <c r="D1" s="5" t="s">
        <v>35</v>
      </c>
      <c r="E1" s="5" t="s">
        <v>32</v>
      </c>
      <c r="F1" s="6" t="s">
        <v>33</v>
      </c>
    </row>
    <row r="2" spans="1:6" ht="39">
      <c r="A2" s="50">
        <v>39</v>
      </c>
      <c r="B2" s="47" t="s">
        <v>53</v>
      </c>
      <c r="C2" s="48" t="s">
        <v>64</v>
      </c>
      <c r="D2" s="50"/>
      <c r="E2" s="42">
        <v>880</v>
      </c>
      <c r="F2" s="50"/>
    </row>
    <row r="3" spans="1:6" ht="39">
      <c r="A3" s="50">
        <v>40</v>
      </c>
      <c r="B3" s="47" t="s">
        <v>53</v>
      </c>
      <c r="C3" s="48" t="s">
        <v>65</v>
      </c>
      <c r="D3" s="50"/>
      <c r="E3" s="42">
        <v>1360</v>
      </c>
      <c r="F3" s="50"/>
    </row>
    <row r="4" spans="1:6" ht="26.25">
      <c r="A4" s="50">
        <v>41</v>
      </c>
      <c r="B4" s="47" t="s">
        <v>53</v>
      </c>
      <c r="C4" s="48" t="s">
        <v>668</v>
      </c>
      <c r="D4" s="50"/>
      <c r="E4" s="42">
        <v>15400</v>
      </c>
      <c r="F4" s="50"/>
    </row>
    <row r="5" spans="1:6" ht="26.25">
      <c r="A5" s="50">
        <v>42</v>
      </c>
      <c r="B5" s="47" t="s">
        <v>53</v>
      </c>
      <c r="C5" s="48" t="s">
        <v>669</v>
      </c>
      <c r="D5" s="50"/>
      <c r="E5" s="42">
        <v>9300</v>
      </c>
      <c r="F5" s="50"/>
    </row>
    <row r="6" spans="1:6" ht="39">
      <c r="A6" s="50">
        <v>43</v>
      </c>
      <c r="B6" s="47" t="s">
        <v>53</v>
      </c>
      <c r="C6" s="48" t="s">
        <v>670</v>
      </c>
      <c r="D6" s="50"/>
      <c r="E6" s="42">
        <v>980</v>
      </c>
      <c r="F6" s="50"/>
    </row>
    <row r="7" spans="1:6" ht="51.75">
      <c r="A7" s="50">
        <v>44</v>
      </c>
      <c r="B7" s="47" t="s">
        <v>53</v>
      </c>
      <c r="C7" s="48" t="s">
        <v>671</v>
      </c>
      <c r="D7" s="50"/>
      <c r="E7" s="42">
        <v>930</v>
      </c>
      <c r="F7" s="50"/>
    </row>
    <row r="8" spans="1:6" ht="64.5">
      <c r="A8" s="50">
        <v>45</v>
      </c>
      <c r="B8" s="47" t="s">
        <v>53</v>
      </c>
      <c r="C8" s="48" t="s">
        <v>54</v>
      </c>
      <c r="D8" s="50"/>
      <c r="E8" s="42">
        <v>4600</v>
      </c>
      <c r="F8" s="50"/>
    </row>
    <row r="9" spans="1:6" ht="26.25">
      <c r="A9" s="50">
        <v>46</v>
      </c>
      <c r="B9" s="47" t="s">
        <v>53</v>
      </c>
      <c r="C9" s="48" t="s">
        <v>55</v>
      </c>
      <c r="D9" s="50"/>
      <c r="E9" s="42">
        <v>3600</v>
      </c>
      <c r="F9" s="50"/>
    </row>
    <row r="10" spans="1:6" ht="51.75">
      <c r="A10" s="50">
        <v>47</v>
      </c>
      <c r="B10" s="47" t="s">
        <v>53</v>
      </c>
      <c r="C10" s="48" t="s">
        <v>66</v>
      </c>
      <c r="D10" s="50"/>
      <c r="E10" s="42">
        <v>2300</v>
      </c>
      <c r="F10" s="50"/>
    </row>
    <row r="11" spans="1:6" ht="51.75">
      <c r="A11" s="50">
        <v>48</v>
      </c>
      <c r="B11" s="47" t="s">
        <v>53</v>
      </c>
      <c r="C11" s="48" t="s">
        <v>67</v>
      </c>
      <c r="D11" s="50"/>
      <c r="E11" s="42">
        <v>155</v>
      </c>
      <c r="F11" s="50"/>
    </row>
    <row r="12" spans="1:6" ht="51.75">
      <c r="A12" s="50">
        <v>49</v>
      </c>
      <c r="B12" s="47" t="s">
        <v>53</v>
      </c>
      <c r="C12" s="48" t="s">
        <v>68</v>
      </c>
      <c r="D12" s="50"/>
      <c r="E12" s="42">
        <v>7140</v>
      </c>
      <c r="F12" s="50"/>
    </row>
    <row r="13" spans="1:6" ht="51.75">
      <c r="A13" s="50">
        <v>50</v>
      </c>
      <c r="B13" s="47" t="s">
        <v>53</v>
      </c>
      <c r="C13" s="48" t="s">
        <v>69</v>
      </c>
      <c r="D13" s="50"/>
      <c r="E13" s="42">
        <v>5280</v>
      </c>
      <c r="F13" s="50"/>
    </row>
    <row r="14" spans="1:6" ht="128.25">
      <c r="A14" s="50">
        <v>51</v>
      </c>
      <c r="B14" s="47" t="s">
        <v>53</v>
      </c>
      <c r="C14" s="48" t="s">
        <v>617</v>
      </c>
      <c r="D14" s="49" t="s">
        <v>646</v>
      </c>
      <c r="E14" s="42">
        <v>25400</v>
      </c>
      <c r="F14" s="50" t="s">
        <v>34</v>
      </c>
    </row>
    <row r="15" spans="1:6" ht="115.5">
      <c r="A15" s="50">
        <v>52</v>
      </c>
      <c r="B15" s="47" t="s">
        <v>53</v>
      </c>
      <c r="C15" s="48" t="s">
        <v>70</v>
      </c>
      <c r="D15" s="49" t="s">
        <v>647</v>
      </c>
      <c r="E15" s="42">
        <v>1700</v>
      </c>
      <c r="F15" s="50" t="s">
        <v>34</v>
      </c>
    </row>
    <row r="16" spans="1:6" ht="128.25">
      <c r="A16" s="50">
        <v>53</v>
      </c>
      <c r="B16" s="47" t="s">
        <v>53</v>
      </c>
      <c r="C16" s="48" t="s">
        <v>71</v>
      </c>
      <c r="D16" s="49" t="s">
        <v>646</v>
      </c>
      <c r="E16" s="42">
        <v>23400</v>
      </c>
      <c r="F16" s="50" t="s">
        <v>34</v>
      </c>
    </row>
    <row r="17" spans="1:6" ht="128.25">
      <c r="A17" s="50">
        <v>54</v>
      </c>
      <c r="B17" s="47" t="s">
        <v>53</v>
      </c>
      <c r="C17" s="48" t="s">
        <v>72</v>
      </c>
      <c r="D17" s="49" t="s">
        <v>646</v>
      </c>
      <c r="E17" s="42">
        <v>1800</v>
      </c>
      <c r="F17" s="50" t="s">
        <v>34</v>
      </c>
    </row>
    <row r="18" spans="1:6" ht="39">
      <c r="A18" s="50">
        <v>55</v>
      </c>
      <c r="B18" s="47" t="s">
        <v>53</v>
      </c>
      <c r="C18" s="48" t="s">
        <v>73</v>
      </c>
      <c r="D18" s="50"/>
      <c r="E18" s="42">
        <v>1300</v>
      </c>
      <c r="F18" s="50"/>
    </row>
    <row r="19" spans="1:6" ht="51.75">
      <c r="A19" s="50">
        <v>56</v>
      </c>
      <c r="B19" s="47" t="s">
        <v>53</v>
      </c>
      <c r="C19" s="48" t="s">
        <v>74</v>
      </c>
      <c r="D19" s="50"/>
      <c r="E19" s="42">
        <v>840</v>
      </c>
      <c r="F19" s="50"/>
    </row>
    <row r="20" spans="1:6" ht="51.75">
      <c r="A20" s="50">
        <v>57</v>
      </c>
      <c r="B20" s="47" t="s">
        <v>53</v>
      </c>
      <c r="C20" s="48" t="s">
        <v>672</v>
      </c>
      <c r="D20" s="50"/>
      <c r="E20" s="42">
        <v>3760</v>
      </c>
      <c r="F20" s="50"/>
    </row>
    <row r="21" spans="1:6" ht="64.5">
      <c r="A21" s="50">
        <v>58</v>
      </c>
      <c r="B21" s="47" t="s">
        <v>53</v>
      </c>
      <c r="C21" s="48" t="s">
        <v>673</v>
      </c>
      <c r="D21" s="50"/>
      <c r="E21" s="42">
        <v>3400</v>
      </c>
      <c r="F21" s="50"/>
    </row>
    <row r="22" spans="1:6" ht="51.75">
      <c r="A22" s="50">
        <v>59</v>
      </c>
      <c r="B22" s="51" t="s">
        <v>53</v>
      </c>
      <c r="C22" s="52" t="s">
        <v>75</v>
      </c>
      <c r="D22" s="49" t="s">
        <v>62</v>
      </c>
      <c r="E22" s="42">
        <v>5000</v>
      </c>
      <c r="F22" s="50" t="s">
        <v>34</v>
      </c>
    </row>
    <row r="23" spans="1:6" ht="51.75">
      <c r="A23" s="50">
        <v>60</v>
      </c>
      <c r="B23" s="47" t="s">
        <v>53</v>
      </c>
      <c r="C23" s="48" t="s">
        <v>76</v>
      </c>
      <c r="D23" s="49" t="s">
        <v>62</v>
      </c>
      <c r="E23" s="42">
        <v>7488</v>
      </c>
      <c r="F23" s="50" t="s">
        <v>34</v>
      </c>
    </row>
    <row r="24" spans="1:6" ht="51.75">
      <c r="A24" s="50">
        <v>61</v>
      </c>
      <c r="B24" s="47" t="s">
        <v>53</v>
      </c>
      <c r="C24" s="48" t="s">
        <v>77</v>
      </c>
      <c r="D24" s="49" t="s">
        <v>62</v>
      </c>
      <c r="E24" s="42">
        <v>5472</v>
      </c>
      <c r="F24" s="50" t="s">
        <v>34</v>
      </c>
    </row>
    <row r="25" spans="1:6" ht="51.75">
      <c r="A25" s="50">
        <v>62</v>
      </c>
      <c r="B25" s="47" t="s">
        <v>53</v>
      </c>
      <c r="C25" s="48" t="s">
        <v>78</v>
      </c>
      <c r="D25" s="49" t="s">
        <v>62</v>
      </c>
      <c r="E25" s="42">
        <v>29376</v>
      </c>
      <c r="F25" s="50" t="s">
        <v>34</v>
      </c>
    </row>
    <row r="26" spans="1:6" ht="102.75">
      <c r="A26" s="50">
        <v>63</v>
      </c>
      <c r="B26" s="47" t="s">
        <v>53</v>
      </c>
      <c r="C26" s="48" t="s">
        <v>674</v>
      </c>
      <c r="D26" s="49" t="s">
        <v>63</v>
      </c>
      <c r="E26" s="42">
        <v>24876</v>
      </c>
      <c r="F26" s="50" t="s">
        <v>34</v>
      </c>
    </row>
    <row r="27" spans="1:6" ht="51.75">
      <c r="A27" s="50">
        <v>64</v>
      </c>
      <c r="B27" s="47" t="s">
        <v>53</v>
      </c>
      <c r="C27" s="48" t="s">
        <v>742</v>
      </c>
      <c r="D27" s="50"/>
      <c r="E27" s="42">
        <v>9408</v>
      </c>
      <c r="F27" s="50"/>
    </row>
    <row r="28" spans="1:6" ht="51.75">
      <c r="A28" s="50">
        <v>65</v>
      </c>
      <c r="B28" s="47" t="s">
        <v>53</v>
      </c>
      <c r="C28" s="48" t="s">
        <v>56</v>
      </c>
      <c r="D28" s="50"/>
      <c r="E28" s="42">
        <v>8784</v>
      </c>
      <c r="F28" s="50"/>
    </row>
    <row r="29" spans="1:6" ht="39">
      <c r="A29" s="50">
        <v>66</v>
      </c>
      <c r="B29" s="47" t="s">
        <v>53</v>
      </c>
      <c r="C29" s="48" t="s">
        <v>57</v>
      </c>
      <c r="D29" s="50"/>
      <c r="E29" s="42">
        <v>33120</v>
      </c>
      <c r="F29" s="50"/>
    </row>
    <row r="30" spans="1:6" ht="26.25">
      <c r="A30" s="50">
        <v>67</v>
      </c>
      <c r="B30" s="47" t="s">
        <v>53</v>
      </c>
      <c r="C30" s="48" t="s">
        <v>58</v>
      </c>
      <c r="D30" s="50"/>
      <c r="E30" s="42">
        <v>2160</v>
      </c>
      <c r="F30" s="50"/>
    </row>
    <row r="31" spans="1:6" ht="39">
      <c r="A31" s="50">
        <v>68</v>
      </c>
      <c r="B31" s="47" t="s">
        <v>53</v>
      </c>
      <c r="C31" s="48" t="s">
        <v>59</v>
      </c>
      <c r="D31" s="50"/>
      <c r="E31" s="42">
        <v>4104</v>
      </c>
      <c r="F31" s="50"/>
    </row>
    <row r="32" spans="1:6" ht="26.25">
      <c r="A32" s="50">
        <v>69</v>
      </c>
      <c r="B32" s="47" t="s">
        <v>53</v>
      </c>
      <c r="C32" s="48" t="s">
        <v>675</v>
      </c>
      <c r="D32" s="50"/>
      <c r="E32" s="42">
        <v>1020</v>
      </c>
      <c r="F32" s="50"/>
    </row>
    <row r="33" spans="1:6" ht="39">
      <c r="A33" s="50">
        <v>70</v>
      </c>
      <c r="B33" s="47" t="s">
        <v>60</v>
      </c>
      <c r="C33" s="48" t="s">
        <v>61</v>
      </c>
      <c r="D33" s="50"/>
      <c r="E33" s="42">
        <v>138</v>
      </c>
      <c r="F33" s="50"/>
    </row>
    <row r="34" spans="1:6" ht="51.75">
      <c r="A34" s="50">
        <v>71</v>
      </c>
      <c r="B34" s="44" t="s">
        <v>79</v>
      </c>
      <c r="C34" s="45" t="s">
        <v>676</v>
      </c>
      <c r="D34" s="43"/>
      <c r="E34" s="46">
        <v>615</v>
      </c>
      <c r="F34" s="43"/>
    </row>
    <row r="35" spans="1:6" ht="51.75">
      <c r="A35" s="50">
        <v>72</v>
      </c>
      <c r="B35" s="40" t="s">
        <v>79</v>
      </c>
      <c r="C35" s="41" t="s">
        <v>678</v>
      </c>
      <c r="D35" s="43"/>
      <c r="E35" s="42">
        <v>790</v>
      </c>
      <c r="F35" s="43"/>
    </row>
    <row r="36" spans="1:6" ht="51.75">
      <c r="A36" s="50">
        <v>73</v>
      </c>
      <c r="B36" s="40" t="s">
        <v>79</v>
      </c>
      <c r="C36" s="41" t="s">
        <v>677</v>
      </c>
      <c r="D36" s="43"/>
      <c r="E36" s="42">
        <v>225</v>
      </c>
      <c r="F36" s="43"/>
    </row>
    <row r="37" spans="1:6" ht="39">
      <c r="A37" s="50">
        <v>74</v>
      </c>
      <c r="B37" s="40" t="s">
        <v>79</v>
      </c>
      <c r="C37" s="41" t="s">
        <v>85</v>
      </c>
      <c r="D37" s="43"/>
      <c r="E37" s="42">
        <v>150</v>
      </c>
      <c r="F37" s="43"/>
    </row>
    <row r="38" spans="1:6" ht="39">
      <c r="A38" s="50">
        <v>75</v>
      </c>
      <c r="B38" s="40" t="s">
        <v>79</v>
      </c>
      <c r="C38" s="41" t="s">
        <v>80</v>
      </c>
      <c r="D38" s="43"/>
      <c r="E38" s="42">
        <v>3360</v>
      </c>
      <c r="F38" s="43"/>
    </row>
    <row r="39" spans="1:6" ht="39">
      <c r="A39" s="50">
        <v>76</v>
      </c>
      <c r="B39" s="40" t="s">
        <v>79</v>
      </c>
      <c r="C39" s="41" t="s">
        <v>81</v>
      </c>
      <c r="D39" s="43"/>
      <c r="E39" s="42">
        <v>1320</v>
      </c>
      <c r="F39" s="43"/>
    </row>
    <row r="40" spans="1:6" ht="39">
      <c r="A40" s="50">
        <v>77</v>
      </c>
      <c r="B40" s="40" t="s">
        <v>79</v>
      </c>
      <c r="C40" s="41" t="s">
        <v>82</v>
      </c>
      <c r="D40" s="43"/>
      <c r="E40" s="42">
        <v>3720</v>
      </c>
      <c r="F40" s="43"/>
    </row>
    <row r="41" spans="1:6" ht="39">
      <c r="A41" s="50">
        <v>78</v>
      </c>
      <c r="B41" s="40" t="s">
        <v>79</v>
      </c>
      <c r="C41" s="41" t="s">
        <v>83</v>
      </c>
      <c r="D41" s="43"/>
      <c r="E41" s="42">
        <v>2270</v>
      </c>
      <c r="F41" s="43"/>
    </row>
    <row r="42" spans="1:6" ht="51.75">
      <c r="A42" s="50">
        <v>79</v>
      </c>
      <c r="B42" s="40" t="s">
        <v>84</v>
      </c>
      <c r="C42" s="41" t="s">
        <v>679</v>
      </c>
      <c r="D42" s="43"/>
      <c r="E42" s="42">
        <v>204</v>
      </c>
      <c r="F42" s="43"/>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42">
      <formula1>2</formula1>
      <formula2>100</formula2>
    </dataValidation>
    <dataValidation type="textLength" showDropDown="1" showErrorMessage="1" errorTitle="Felaktigt fält" error="Formatet ska vara text. Mer_x000d__x000a_information under &quot;Dataverifiering&quot;" prompt="Ska vara text" sqref="C2:C42">
      <formula1>0</formula1>
      <formula2>9999999</formula2>
    </dataValidation>
    <dataValidation type="decimal" showDropDown="1" showErrorMessage="1" errorTitle="Felaktigt fält" error="Ska vara decimaltal" prompt="Ska vara decimaltal" sqref="E2:E42">
      <formula1>0</formula1>
      <formula2>9999999</formula2>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G52"/>
  <sheetViews>
    <sheetView zoomScaleNormal="100" workbookViewId="0">
      <selection activeCell="G1" sqref="G1:G1048576"/>
    </sheetView>
  </sheetViews>
  <sheetFormatPr defaultRowHeight="15"/>
  <cols>
    <col min="2" max="2" width="20.7109375" customWidth="1"/>
    <col min="3" max="3" width="28.7109375" customWidth="1"/>
    <col min="4" max="4" width="24.7109375" customWidth="1"/>
    <col min="5" max="5" width="14.7109375" customWidth="1"/>
    <col min="6" max="6" width="12.7109375" customWidth="1"/>
    <col min="7" max="7" width="9.140625" style="75"/>
  </cols>
  <sheetData>
    <row r="1" spans="1:6">
      <c r="A1" s="7" t="s">
        <v>0</v>
      </c>
      <c r="B1" s="8" t="s">
        <v>1</v>
      </c>
      <c r="C1" s="8" t="s">
        <v>2</v>
      </c>
      <c r="D1" s="8" t="s">
        <v>35</v>
      </c>
      <c r="E1" s="8" t="s">
        <v>32</v>
      </c>
      <c r="F1" s="35" t="s">
        <v>33</v>
      </c>
    </row>
    <row r="2" spans="1:6" ht="153.75">
      <c r="A2" s="53">
        <v>80</v>
      </c>
      <c r="B2" s="44" t="s">
        <v>86</v>
      </c>
      <c r="C2" s="45" t="s">
        <v>111</v>
      </c>
      <c r="D2" s="59" t="s">
        <v>743</v>
      </c>
      <c r="E2" s="42">
        <v>5100</v>
      </c>
      <c r="F2" s="43"/>
    </row>
    <row r="3" spans="1:6" ht="153.75">
      <c r="A3" s="53">
        <v>81</v>
      </c>
      <c r="B3" s="44" t="s">
        <v>86</v>
      </c>
      <c r="C3" s="45" t="s">
        <v>112</v>
      </c>
      <c r="D3" s="59" t="s">
        <v>743</v>
      </c>
      <c r="E3" s="42">
        <v>20200</v>
      </c>
      <c r="F3" s="43"/>
    </row>
    <row r="4" spans="1:6" ht="26.25">
      <c r="A4" s="53">
        <v>82</v>
      </c>
      <c r="B4" s="40" t="s">
        <v>87</v>
      </c>
      <c r="C4" s="41" t="s">
        <v>88</v>
      </c>
      <c r="D4" s="43"/>
      <c r="E4" s="42">
        <v>1584</v>
      </c>
      <c r="F4" s="43"/>
    </row>
    <row r="5" spans="1:6" ht="26.25">
      <c r="A5" s="53">
        <v>83</v>
      </c>
      <c r="B5" s="40" t="s">
        <v>87</v>
      </c>
      <c r="C5" s="41" t="s">
        <v>89</v>
      </c>
      <c r="D5" s="43"/>
      <c r="E5" s="42">
        <v>1312</v>
      </c>
      <c r="F5" s="43"/>
    </row>
    <row r="6" spans="1:6" ht="26.25">
      <c r="A6" s="53">
        <v>84</v>
      </c>
      <c r="B6" s="40" t="s">
        <v>90</v>
      </c>
      <c r="C6" s="41" t="s">
        <v>91</v>
      </c>
      <c r="D6" s="43"/>
      <c r="E6" s="42">
        <v>400</v>
      </c>
      <c r="F6" s="43"/>
    </row>
    <row r="7" spans="1:6" ht="26.25">
      <c r="A7" s="53">
        <v>85</v>
      </c>
      <c r="B7" s="40" t="s">
        <v>90</v>
      </c>
      <c r="C7" s="41" t="s">
        <v>92</v>
      </c>
      <c r="D7" s="43"/>
      <c r="E7" s="42">
        <v>160</v>
      </c>
      <c r="F7" s="43"/>
    </row>
    <row r="8" spans="1:6" ht="26.25">
      <c r="A8" s="53">
        <v>86</v>
      </c>
      <c r="B8" s="40" t="s">
        <v>90</v>
      </c>
      <c r="C8" s="41" t="s">
        <v>93</v>
      </c>
      <c r="D8" s="43"/>
      <c r="E8" s="42">
        <f>280+96</f>
        <v>376</v>
      </c>
      <c r="F8" s="43"/>
    </row>
    <row r="9" spans="1:6" ht="51.75">
      <c r="A9" s="53">
        <v>87</v>
      </c>
      <c r="B9" s="40" t="s">
        <v>94</v>
      </c>
      <c r="C9" s="41" t="s">
        <v>95</v>
      </c>
      <c r="D9" s="43"/>
      <c r="E9" s="42">
        <v>780</v>
      </c>
      <c r="F9" s="43"/>
    </row>
    <row r="10" spans="1:6" ht="51.75">
      <c r="A10" s="53">
        <v>88</v>
      </c>
      <c r="B10" s="40" t="s">
        <v>94</v>
      </c>
      <c r="C10" s="41" t="s">
        <v>96</v>
      </c>
      <c r="D10" s="43"/>
      <c r="E10" s="42">
        <v>380</v>
      </c>
      <c r="F10" s="43"/>
    </row>
    <row r="11" spans="1:6" ht="51.75">
      <c r="A11" s="53">
        <v>89</v>
      </c>
      <c r="B11" s="44" t="s">
        <v>94</v>
      </c>
      <c r="C11" s="45" t="s">
        <v>97</v>
      </c>
      <c r="D11" s="43"/>
      <c r="E11" s="42">
        <v>2971</v>
      </c>
      <c r="F11" s="43"/>
    </row>
    <row r="12" spans="1:6" ht="51.75">
      <c r="A12" s="53">
        <v>90</v>
      </c>
      <c r="B12" s="40" t="s">
        <v>94</v>
      </c>
      <c r="C12" s="41" t="s">
        <v>98</v>
      </c>
      <c r="D12" s="43"/>
      <c r="E12" s="42">
        <v>730</v>
      </c>
      <c r="F12" s="43"/>
    </row>
    <row r="13" spans="1:6" ht="51.75">
      <c r="A13" s="53">
        <v>91</v>
      </c>
      <c r="B13" s="40" t="s">
        <v>94</v>
      </c>
      <c r="C13" s="41" t="s">
        <v>99</v>
      </c>
      <c r="D13" s="43"/>
      <c r="E13" s="42">
        <v>540</v>
      </c>
      <c r="F13" s="43"/>
    </row>
    <row r="14" spans="1:6" ht="51.75">
      <c r="A14" s="53">
        <v>92</v>
      </c>
      <c r="B14" s="40" t="s">
        <v>94</v>
      </c>
      <c r="C14" s="41" t="s">
        <v>100</v>
      </c>
      <c r="D14" s="43"/>
      <c r="E14" s="42">
        <v>1900</v>
      </c>
      <c r="F14" s="43"/>
    </row>
    <row r="15" spans="1:6" ht="51.75">
      <c r="A15" s="53">
        <v>93</v>
      </c>
      <c r="B15" s="40" t="s">
        <v>94</v>
      </c>
      <c r="C15" s="41" t="s">
        <v>101</v>
      </c>
      <c r="D15" s="43"/>
      <c r="E15" s="42">
        <v>1350</v>
      </c>
      <c r="F15" s="43"/>
    </row>
    <row r="16" spans="1:6" ht="26.25">
      <c r="A16" s="53">
        <v>94</v>
      </c>
      <c r="B16" s="40" t="s">
        <v>102</v>
      </c>
      <c r="C16" s="41" t="s">
        <v>113</v>
      </c>
      <c r="D16" s="43"/>
      <c r="E16" s="42">
        <v>400</v>
      </c>
      <c r="F16" s="43"/>
    </row>
    <row r="17" spans="1:6">
      <c r="A17" s="53">
        <v>95</v>
      </c>
      <c r="B17" s="40" t="s">
        <v>103</v>
      </c>
      <c r="C17" s="41" t="s">
        <v>104</v>
      </c>
      <c r="D17" s="43"/>
      <c r="E17" s="42">
        <v>546</v>
      </c>
      <c r="F17" s="43"/>
    </row>
    <row r="18" spans="1:6" ht="26.25">
      <c r="A18" s="53">
        <v>96</v>
      </c>
      <c r="B18" s="40" t="s">
        <v>105</v>
      </c>
      <c r="C18" s="41" t="s">
        <v>106</v>
      </c>
      <c r="D18" s="43"/>
      <c r="E18" s="42">
        <v>376</v>
      </c>
      <c r="F18" s="43"/>
    </row>
    <row r="19" spans="1:6">
      <c r="A19" s="53">
        <v>97</v>
      </c>
      <c r="B19" s="40" t="s">
        <v>107</v>
      </c>
      <c r="C19" s="41" t="s">
        <v>680</v>
      </c>
      <c r="D19" s="43"/>
      <c r="E19" s="42">
        <v>32</v>
      </c>
      <c r="F19" s="43"/>
    </row>
    <row r="20" spans="1:6">
      <c r="A20" s="53">
        <v>98</v>
      </c>
      <c r="B20" s="40" t="s">
        <v>107</v>
      </c>
      <c r="C20" s="41" t="s">
        <v>681</v>
      </c>
      <c r="D20" s="43"/>
      <c r="E20" s="42">
        <v>61</v>
      </c>
      <c r="F20" s="43"/>
    </row>
    <row r="21" spans="1:6">
      <c r="A21" s="53">
        <v>99</v>
      </c>
      <c r="B21" s="40" t="s">
        <v>107</v>
      </c>
      <c r="C21" s="41" t="s">
        <v>682</v>
      </c>
      <c r="D21" s="43"/>
      <c r="E21" s="42">
        <v>66</v>
      </c>
      <c r="F21" s="43"/>
    </row>
    <row r="22" spans="1:6">
      <c r="A22" s="53">
        <v>100</v>
      </c>
      <c r="B22" s="40" t="s">
        <v>107</v>
      </c>
      <c r="C22" s="41" t="s">
        <v>108</v>
      </c>
      <c r="D22" s="43"/>
      <c r="E22" s="42">
        <v>23</v>
      </c>
      <c r="F22" s="43"/>
    </row>
    <row r="23" spans="1:6">
      <c r="A23" s="53">
        <v>101</v>
      </c>
      <c r="B23" s="40" t="s">
        <v>107</v>
      </c>
      <c r="C23" s="41" t="s">
        <v>109</v>
      </c>
      <c r="D23" s="43"/>
      <c r="E23" s="42">
        <v>12</v>
      </c>
      <c r="F23" s="43"/>
    </row>
    <row r="24" spans="1:6">
      <c r="A24" s="53">
        <v>102</v>
      </c>
      <c r="B24" s="40" t="s">
        <v>107</v>
      </c>
      <c r="C24" s="41" t="s">
        <v>110</v>
      </c>
      <c r="D24" s="43"/>
      <c r="E24" s="42">
        <v>26</v>
      </c>
      <c r="F24" s="43"/>
    </row>
    <row r="25" spans="1:6" ht="26.25">
      <c r="A25" s="53">
        <v>103</v>
      </c>
      <c r="B25" s="40" t="s">
        <v>107</v>
      </c>
      <c r="C25" s="41" t="s">
        <v>114</v>
      </c>
      <c r="D25" s="43"/>
      <c r="E25" s="54">
        <v>950</v>
      </c>
      <c r="F25" s="43"/>
    </row>
    <row r="26" spans="1:6" ht="26.25">
      <c r="A26" s="53">
        <v>104</v>
      </c>
      <c r="B26" s="44" t="s">
        <v>107</v>
      </c>
      <c r="C26" s="45" t="s">
        <v>115</v>
      </c>
      <c r="D26" s="55"/>
      <c r="E26" s="46">
        <v>4340</v>
      </c>
      <c r="F26" s="43"/>
    </row>
    <row r="27" spans="1:6" ht="26.25">
      <c r="A27" s="53">
        <v>105</v>
      </c>
      <c r="B27" s="44" t="s">
        <v>107</v>
      </c>
      <c r="C27" s="45" t="s">
        <v>116</v>
      </c>
      <c r="D27" s="55"/>
      <c r="E27" s="46" t="s">
        <v>145</v>
      </c>
      <c r="F27" s="43"/>
    </row>
    <row r="28" spans="1:6" ht="26.25">
      <c r="A28" s="53">
        <v>106</v>
      </c>
      <c r="B28" s="44" t="s">
        <v>107</v>
      </c>
      <c r="C28" s="45" t="s">
        <v>117</v>
      </c>
      <c r="D28" s="55"/>
      <c r="E28" s="46">
        <v>3100</v>
      </c>
      <c r="F28" s="43"/>
    </row>
    <row r="29" spans="1:6" ht="26.25">
      <c r="A29" s="53">
        <v>107</v>
      </c>
      <c r="B29" s="40" t="s">
        <v>107</v>
      </c>
      <c r="C29" s="41" t="s">
        <v>118</v>
      </c>
      <c r="D29" s="43"/>
      <c r="E29" s="42">
        <v>900</v>
      </c>
      <c r="F29" s="43"/>
    </row>
    <row r="30" spans="1:6" ht="26.25">
      <c r="A30" s="53">
        <v>108</v>
      </c>
      <c r="B30" s="40" t="s">
        <v>107</v>
      </c>
      <c r="C30" s="41" t="s">
        <v>119</v>
      </c>
      <c r="D30" s="43"/>
      <c r="E30" s="42">
        <v>110</v>
      </c>
      <c r="F30" s="43"/>
    </row>
    <row r="31" spans="1:6" ht="26.25">
      <c r="A31" s="53">
        <v>109</v>
      </c>
      <c r="B31" s="40" t="s">
        <v>107</v>
      </c>
      <c r="C31" s="41" t="s">
        <v>120</v>
      </c>
      <c r="D31" s="43"/>
      <c r="E31" s="42">
        <v>90</v>
      </c>
      <c r="F31" s="43"/>
    </row>
    <row r="32" spans="1:6" ht="26.25">
      <c r="A32" s="53">
        <v>110</v>
      </c>
      <c r="B32" s="40" t="s">
        <v>107</v>
      </c>
      <c r="C32" s="41" t="s">
        <v>121</v>
      </c>
      <c r="D32" s="43"/>
      <c r="E32" s="42">
        <v>380</v>
      </c>
      <c r="F32" s="43"/>
    </row>
    <row r="33" spans="1:6" ht="26.25">
      <c r="A33" s="53">
        <v>111</v>
      </c>
      <c r="B33" s="40" t="s">
        <v>107</v>
      </c>
      <c r="C33" s="41" t="s">
        <v>122</v>
      </c>
      <c r="D33" s="43"/>
      <c r="E33" s="42">
        <v>56</v>
      </c>
      <c r="F33" s="43"/>
    </row>
    <row r="34" spans="1:6" ht="26.25">
      <c r="A34" s="53">
        <v>112</v>
      </c>
      <c r="B34" s="40" t="s">
        <v>107</v>
      </c>
      <c r="C34" s="41" t="s">
        <v>123</v>
      </c>
      <c r="D34" s="43"/>
      <c r="E34" s="42">
        <f>260*10</f>
        <v>2600</v>
      </c>
      <c r="F34" s="43"/>
    </row>
    <row r="35" spans="1:6" ht="26.25">
      <c r="A35" s="53">
        <v>113</v>
      </c>
      <c r="B35" s="40" t="s">
        <v>107</v>
      </c>
      <c r="C35" s="41" t="s">
        <v>124</v>
      </c>
      <c r="D35" s="43"/>
      <c r="E35" s="42">
        <f>50*100</f>
        <v>5000</v>
      </c>
      <c r="F35" s="43"/>
    </row>
    <row r="36" spans="1:6" ht="26.25">
      <c r="A36" s="53">
        <v>114</v>
      </c>
      <c r="B36" s="40" t="s">
        <v>107</v>
      </c>
      <c r="C36" s="41" t="s">
        <v>125</v>
      </c>
      <c r="D36" s="43"/>
      <c r="E36" s="42" t="s">
        <v>146</v>
      </c>
      <c r="F36" s="43"/>
    </row>
    <row r="37" spans="1:6" ht="26.25">
      <c r="A37" s="53">
        <v>115</v>
      </c>
      <c r="B37" s="40" t="s">
        <v>107</v>
      </c>
      <c r="C37" s="41" t="s">
        <v>126</v>
      </c>
      <c r="D37" s="43"/>
      <c r="E37" s="42">
        <f>120*100</f>
        <v>12000</v>
      </c>
      <c r="F37" s="43"/>
    </row>
    <row r="38" spans="1:6" ht="39">
      <c r="A38" s="53">
        <v>116</v>
      </c>
      <c r="B38" s="40" t="s">
        <v>107</v>
      </c>
      <c r="C38" s="41" t="s">
        <v>127</v>
      </c>
      <c r="D38" s="43"/>
      <c r="E38" s="42">
        <v>261</v>
      </c>
      <c r="F38" s="43"/>
    </row>
    <row r="39" spans="1:6" ht="39">
      <c r="A39" s="53">
        <v>117</v>
      </c>
      <c r="B39" s="40" t="s">
        <v>128</v>
      </c>
      <c r="C39" s="41" t="s">
        <v>129</v>
      </c>
      <c r="D39" s="43"/>
      <c r="E39" s="42">
        <v>470</v>
      </c>
      <c r="F39" s="43"/>
    </row>
    <row r="40" spans="1:6" ht="39">
      <c r="A40" s="53">
        <v>118</v>
      </c>
      <c r="B40" s="40" t="s">
        <v>130</v>
      </c>
      <c r="C40" s="41" t="s">
        <v>131</v>
      </c>
      <c r="D40" s="43"/>
      <c r="E40" s="42">
        <v>54</v>
      </c>
      <c r="F40" s="43"/>
    </row>
    <row r="41" spans="1:6" ht="26.25">
      <c r="A41" s="53">
        <v>119</v>
      </c>
      <c r="B41" s="40" t="s">
        <v>130</v>
      </c>
      <c r="C41" s="41" t="s">
        <v>132</v>
      </c>
      <c r="D41" s="43"/>
      <c r="E41" s="42">
        <v>18</v>
      </c>
      <c r="F41" s="43"/>
    </row>
    <row r="42" spans="1:6" ht="39">
      <c r="A42" s="53">
        <v>120</v>
      </c>
      <c r="B42" s="40" t="s">
        <v>130</v>
      </c>
      <c r="C42" s="41" t="s">
        <v>133</v>
      </c>
      <c r="D42" s="43"/>
      <c r="E42" s="42">
        <v>31</v>
      </c>
      <c r="F42" s="43"/>
    </row>
    <row r="43" spans="1:6" ht="39">
      <c r="A43" s="53">
        <v>121</v>
      </c>
      <c r="B43" s="40" t="s">
        <v>130</v>
      </c>
      <c r="C43" s="41" t="s">
        <v>134</v>
      </c>
      <c r="D43" s="43"/>
      <c r="E43" s="42">
        <v>107</v>
      </c>
      <c r="F43" s="43"/>
    </row>
    <row r="44" spans="1:6" ht="51.75">
      <c r="A44" s="53">
        <v>122</v>
      </c>
      <c r="B44" s="40" t="s">
        <v>130</v>
      </c>
      <c r="C44" s="41" t="s">
        <v>135</v>
      </c>
      <c r="D44" s="43"/>
      <c r="E44" s="42">
        <v>98</v>
      </c>
      <c r="F44" s="43"/>
    </row>
    <row r="45" spans="1:6" ht="51.75">
      <c r="A45" s="53">
        <v>123</v>
      </c>
      <c r="B45" s="40" t="s">
        <v>130</v>
      </c>
      <c r="C45" s="41" t="s">
        <v>136</v>
      </c>
      <c r="D45" s="43"/>
      <c r="E45" s="42">
        <v>103</v>
      </c>
      <c r="F45" s="43"/>
    </row>
    <row r="46" spans="1:6" ht="64.5">
      <c r="A46" s="53">
        <v>124</v>
      </c>
      <c r="B46" s="40" t="s">
        <v>130</v>
      </c>
      <c r="C46" s="41" t="s">
        <v>137</v>
      </c>
      <c r="D46" s="43"/>
      <c r="E46" s="42">
        <v>193</v>
      </c>
      <c r="F46" s="43"/>
    </row>
    <row r="47" spans="1:6" ht="26.25">
      <c r="A47" s="53">
        <v>125</v>
      </c>
      <c r="B47" s="40" t="s">
        <v>138</v>
      </c>
      <c r="C47" s="41" t="s">
        <v>139</v>
      </c>
      <c r="D47" s="43"/>
      <c r="E47" s="42">
        <v>380</v>
      </c>
      <c r="F47" s="43"/>
    </row>
    <row r="48" spans="1:6" ht="26.25">
      <c r="A48" s="53">
        <v>126</v>
      </c>
      <c r="B48" s="40" t="s">
        <v>138</v>
      </c>
      <c r="C48" s="41" t="s">
        <v>140</v>
      </c>
      <c r="D48" s="43"/>
      <c r="E48" s="42">
        <v>272</v>
      </c>
      <c r="F48" s="43"/>
    </row>
    <row r="49" spans="1:6" ht="26.25">
      <c r="A49" s="53">
        <v>127</v>
      </c>
      <c r="B49" s="40" t="s">
        <v>138</v>
      </c>
      <c r="C49" s="41" t="s">
        <v>141</v>
      </c>
      <c r="D49" s="43"/>
      <c r="E49" s="42">
        <v>960</v>
      </c>
      <c r="F49" s="43"/>
    </row>
    <row r="50" spans="1:6" ht="26.25">
      <c r="A50" s="53">
        <v>128</v>
      </c>
      <c r="B50" s="40" t="s">
        <v>138</v>
      </c>
      <c r="C50" s="41" t="s">
        <v>142</v>
      </c>
      <c r="D50" s="43"/>
      <c r="E50" s="42">
        <v>600</v>
      </c>
      <c r="F50" s="43"/>
    </row>
    <row r="51" spans="1:6" ht="39">
      <c r="A51" s="53">
        <v>129</v>
      </c>
      <c r="B51" s="40" t="s">
        <v>138</v>
      </c>
      <c r="C51" s="41" t="s">
        <v>143</v>
      </c>
      <c r="D51" s="43"/>
      <c r="E51" s="42">
        <v>380</v>
      </c>
      <c r="F51" s="43"/>
    </row>
    <row r="52" spans="1:6" ht="26.25">
      <c r="A52" s="53">
        <v>130</v>
      </c>
      <c r="B52" s="40" t="s">
        <v>138</v>
      </c>
      <c r="C52" s="41" t="s">
        <v>144</v>
      </c>
      <c r="D52" s="43"/>
      <c r="E52" s="42">
        <v>291</v>
      </c>
      <c r="F52" s="43"/>
    </row>
  </sheetData>
  <sheetProtection password="DDC1" sheet="1" objects="1" scenarios="1" selectLockedCells="1" selectUnlockedCells="1"/>
  <dataValidations count="3">
    <dataValidation type="textLength" showDropDown="1" showErrorMessage="1" errorTitle="Felaktigt fält" error="Formatet ska vara text. Mer_x000d__x000a_information under &quot;Dataverifiering&quot;" prompt="Ska vara text" sqref="B25:B52">
      <formula1>2</formula1>
      <formula2>100</formula2>
    </dataValidation>
    <dataValidation type="textLength" showDropDown="1" showErrorMessage="1" errorTitle="Felaktigt fält" error="Formatet ska vara text. Mer_x000d__x000a_information under &quot;Dataverifiering&quot;" prompt="Ska vara text" sqref="C25:C52">
      <formula1>0</formula1>
      <formula2>9999999</formula2>
    </dataValidation>
    <dataValidation type="decimal" showDropDown="1" showErrorMessage="1" errorTitle="Felaktigt fält" error="Ska vara decimaltal" prompt="Ska vara decimaltal" sqref="E25:E52">
      <formula1>0</formula1>
      <formula2>9999999</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21"/>
  <sheetViews>
    <sheetView zoomScaleNormal="100" workbookViewId="0">
      <selection activeCell="G1" sqref="G1:G1048576"/>
    </sheetView>
  </sheetViews>
  <sheetFormatPr defaultRowHeight="15"/>
  <cols>
    <col min="1" max="1" width="7" customWidth="1"/>
    <col min="2" max="2" width="34.42578125" customWidth="1"/>
    <col min="3" max="3" width="26.85546875" customWidth="1"/>
    <col min="4" max="4" width="23.140625" customWidth="1"/>
    <col min="5" max="5" width="15.28515625" bestFit="1" customWidth="1"/>
    <col min="6" max="6" width="12.140625" customWidth="1"/>
    <col min="7" max="7" width="9.140625" style="75"/>
  </cols>
  <sheetData>
    <row r="1" spans="1:6">
      <c r="A1" s="9" t="s">
        <v>0</v>
      </c>
      <c r="B1" s="10" t="s">
        <v>1</v>
      </c>
      <c r="C1" s="10" t="s">
        <v>2</v>
      </c>
      <c r="D1" s="10" t="s">
        <v>35</v>
      </c>
      <c r="E1" s="10" t="s">
        <v>32</v>
      </c>
      <c r="F1" s="36" t="s">
        <v>33</v>
      </c>
    </row>
    <row r="2" spans="1:6" ht="26.25">
      <c r="A2" s="43">
        <v>131</v>
      </c>
      <c r="B2" s="40" t="s">
        <v>147</v>
      </c>
      <c r="C2" s="41" t="s">
        <v>148</v>
      </c>
      <c r="D2" s="43"/>
      <c r="E2" s="54">
        <v>255</v>
      </c>
      <c r="F2" s="43"/>
    </row>
    <row r="3" spans="1:6" ht="26.25">
      <c r="A3" s="43">
        <v>132</v>
      </c>
      <c r="B3" s="40" t="s">
        <v>147</v>
      </c>
      <c r="C3" s="41" t="s">
        <v>149</v>
      </c>
      <c r="D3" s="43"/>
      <c r="E3" s="54">
        <v>400</v>
      </c>
      <c r="F3" s="43"/>
    </row>
    <row r="4" spans="1:6" ht="26.25">
      <c r="A4" s="43">
        <v>133</v>
      </c>
      <c r="B4" s="40" t="s">
        <v>150</v>
      </c>
      <c r="C4" s="41" t="s">
        <v>151</v>
      </c>
      <c r="D4" s="43"/>
      <c r="E4" s="54">
        <f>370*20</f>
        <v>7400</v>
      </c>
      <c r="F4" s="43"/>
    </row>
    <row r="5" spans="1:6" ht="39">
      <c r="A5" s="43">
        <v>134</v>
      </c>
      <c r="B5" s="40" t="s">
        <v>150</v>
      </c>
      <c r="C5" s="41" t="s">
        <v>152</v>
      </c>
      <c r="D5" s="59" t="s">
        <v>752</v>
      </c>
      <c r="E5" s="54">
        <v>936</v>
      </c>
      <c r="F5" s="43"/>
    </row>
    <row r="6" spans="1:6" ht="26.25">
      <c r="A6" s="43">
        <v>135</v>
      </c>
      <c r="B6" s="40" t="s">
        <v>150</v>
      </c>
      <c r="C6" s="41" t="s">
        <v>153</v>
      </c>
      <c r="D6" s="43"/>
      <c r="E6" s="54">
        <v>480</v>
      </c>
      <c r="F6" s="43"/>
    </row>
    <row r="7" spans="1:6" ht="26.25">
      <c r="A7" s="43">
        <v>136</v>
      </c>
      <c r="B7" s="40" t="s">
        <v>150</v>
      </c>
      <c r="C7" s="41" t="s">
        <v>618</v>
      </c>
      <c r="D7" s="43"/>
      <c r="E7" s="54">
        <f>180*100</f>
        <v>18000</v>
      </c>
      <c r="F7" s="43" t="s">
        <v>34</v>
      </c>
    </row>
    <row r="8" spans="1:6" ht="39">
      <c r="A8" s="43">
        <v>137</v>
      </c>
      <c r="B8" s="40" t="s">
        <v>154</v>
      </c>
      <c r="C8" s="41" t="s">
        <v>155</v>
      </c>
      <c r="D8" s="43"/>
      <c r="E8" s="54">
        <v>2000</v>
      </c>
      <c r="F8" s="43"/>
    </row>
    <row r="9" spans="1:6" ht="64.5">
      <c r="A9" s="43">
        <v>138</v>
      </c>
      <c r="B9" s="40" t="s">
        <v>156</v>
      </c>
      <c r="C9" s="41" t="s">
        <v>683</v>
      </c>
      <c r="D9" s="43"/>
      <c r="E9" s="54">
        <f>70*100</f>
        <v>7000</v>
      </c>
      <c r="F9" s="43"/>
    </row>
    <row r="10" spans="1:6" ht="64.5">
      <c r="A10" s="43">
        <v>139</v>
      </c>
      <c r="B10" s="40" t="s">
        <v>156</v>
      </c>
      <c r="C10" s="41" t="s">
        <v>684</v>
      </c>
      <c r="D10" s="43"/>
      <c r="E10" s="54">
        <f>98*100</f>
        <v>9800</v>
      </c>
      <c r="F10" s="43"/>
    </row>
    <row r="11" spans="1:6" ht="64.5">
      <c r="A11" s="43">
        <v>140</v>
      </c>
      <c r="B11" s="40" t="s">
        <v>156</v>
      </c>
      <c r="C11" s="41" t="s">
        <v>685</v>
      </c>
      <c r="D11" s="43"/>
      <c r="E11" s="54">
        <f>10*100</f>
        <v>1000</v>
      </c>
      <c r="F11" s="43"/>
    </row>
    <row r="12" spans="1:6" ht="64.5">
      <c r="A12" s="43">
        <v>141</v>
      </c>
      <c r="B12" s="40" t="s">
        <v>156</v>
      </c>
      <c r="C12" s="41" t="s">
        <v>688</v>
      </c>
      <c r="D12" s="43"/>
      <c r="E12" s="54">
        <f>45*100</f>
        <v>4500</v>
      </c>
      <c r="F12" s="43"/>
    </row>
    <row r="13" spans="1:6" ht="64.5">
      <c r="A13" s="43">
        <v>142</v>
      </c>
      <c r="B13" s="40" t="s">
        <v>156</v>
      </c>
      <c r="C13" s="41" t="s">
        <v>687</v>
      </c>
      <c r="D13" s="43"/>
      <c r="E13" s="54">
        <f>910*100</f>
        <v>91000</v>
      </c>
      <c r="F13" s="43"/>
    </row>
    <row r="14" spans="1:6" ht="64.5">
      <c r="A14" s="43">
        <v>143</v>
      </c>
      <c r="B14" s="40" t="s">
        <v>156</v>
      </c>
      <c r="C14" s="41" t="s">
        <v>686</v>
      </c>
      <c r="D14" s="43"/>
      <c r="E14" s="56">
        <v>6100</v>
      </c>
      <c r="F14" s="43"/>
    </row>
    <row r="15" spans="1:6" ht="26.25">
      <c r="A15" s="43">
        <v>144</v>
      </c>
      <c r="B15" s="40" t="s">
        <v>157</v>
      </c>
      <c r="C15" s="41" t="s">
        <v>158</v>
      </c>
      <c r="D15" s="43"/>
      <c r="E15" s="54">
        <f>1800*48</f>
        <v>86400</v>
      </c>
      <c r="F15" s="43"/>
    </row>
    <row r="16" spans="1:6" ht="26.25">
      <c r="A16" s="43">
        <v>145</v>
      </c>
      <c r="B16" s="40" t="s">
        <v>157</v>
      </c>
      <c r="C16" s="41" t="s">
        <v>159</v>
      </c>
      <c r="D16" s="43"/>
      <c r="E16" s="54">
        <f>96*522</f>
        <v>50112</v>
      </c>
      <c r="F16" s="43"/>
    </row>
    <row r="17" spans="1:6" ht="51.75">
      <c r="A17" s="43">
        <v>146</v>
      </c>
      <c r="B17" s="40" t="s">
        <v>160</v>
      </c>
      <c r="C17" s="41" t="s">
        <v>161</v>
      </c>
      <c r="D17" s="43"/>
      <c r="E17" s="54">
        <f>106*416</f>
        <v>44096</v>
      </c>
      <c r="F17" s="43"/>
    </row>
    <row r="18" spans="1:6" ht="39">
      <c r="A18" s="43">
        <v>147</v>
      </c>
      <c r="B18" s="40" t="s">
        <v>160</v>
      </c>
      <c r="C18" s="41" t="s">
        <v>163</v>
      </c>
      <c r="D18" s="59" t="s">
        <v>162</v>
      </c>
      <c r="E18" s="54">
        <f>90*416</f>
        <v>37440</v>
      </c>
      <c r="F18" s="43"/>
    </row>
    <row r="19" spans="1:6" ht="39">
      <c r="A19" s="43">
        <v>148</v>
      </c>
      <c r="B19" s="40" t="s">
        <v>160</v>
      </c>
      <c r="C19" s="41" t="s">
        <v>163</v>
      </c>
      <c r="D19" s="59" t="s">
        <v>162</v>
      </c>
      <c r="E19" s="54">
        <f>153*416</f>
        <v>63648</v>
      </c>
      <c r="F19" s="43"/>
    </row>
    <row r="20" spans="1:6" ht="39">
      <c r="A20" s="43">
        <v>149</v>
      </c>
      <c r="B20" s="40" t="s">
        <v>160</v>
      </c>
      <c r="C20" s="41" t="s">
        <v>163</v>
      </c>
      <c r="D20" s="59" t="s">
        <v>162</v>
      </c>
      <c r="E20" s="54">
        <f>70*416</f>
        <v>29120</v>
      </c>
      <c r="F20" s="43"/>
    </row>
    <row r="21" spans="1:6" ht="39">
      <c r="A21" s="43">
        <v>150</v>
      </c>
      <c r="B21" s="40" t="s">
        <v>160</v>
      </c>
      <c r="C21" s="41" t="s">
        <v>163</v>
      </c>
      <c r="D21" s="59" t="s">
        <v>162</v>
      </c>
      <c r="E21" s="54">
        <f>94*416</f>
        <v>39104</v>
      </c>
      <c r="F21" s="43"/>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21">
      <formula1>2</formula1>
      <formula2>100</formula2>
    </dataValidation>
    <dataValidation type="textLength" showDropDown="1" showErrorMessage="1" errorTitle="Felaktigt fält" error="Formatet ska vara text. Mer_x000d__x000a_information under &quot;Dataverifiering&quot;" prompt="Ska vara text" sqref="C2:C21">
      <formula1>0</formula1>
      <formula2>9999999</formula2>
    </dataValidation>
    <dataValidation type="decimal" showDropDown="1" showErrorMessage="1" errorTitle="Felaktigt fält" error="Ska vara decimaltal" prompt="Ska vara decimaltal" sqref="E2:E21">
      <formula1>0</formula1>
      <formula2>9999999</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66"/>
  </sheetPr>
  <dimension ref="A1:G86"/>
  <sheetViews>
    <sheetView zoomScaleNormal="100" workbookViewId="0">
      <selection activeCell="G1" sqref="G1:G1048576"/>
    </sheetView>
  </sheetViews>
  <sheetFormatPr defaultRowHeight="15"/>
  <cols>
    <col min="1" max="1" width="7.42578125" customWidth="1"/>
    <col min="2" max="3" width="24.7109375" customWidth="1"/>
    <col min="4" max="4" width="25.5703125" bestFit="1" customWidth="1"/>
    <col min="5" max="5" width="15.140625" customWidth="1"/>
    <col min="6" max="6" width="12.85546875" customWidth="1"/>
    <col min="7" max="7" width="9.140625" style="75"/>
  </cols>
  <sheetData>
    <row r="1" spans="1:6">
      <c r="A1" s="57" t="s">
        <v>0</v>
      </c>
      <c r="B1" s="58" t="s">
        <v>1</v>
      </c>
      <c r="C1" s="58" t="s">
        <v>2</v>
      </c>
      <c r="D1" s="58" t="s">
        <v>35</v>
      </c>
      <c r="E1" s="58" t="s">
        <v>32</v>
      </c>
      <c r="F1" s="58" t="s">
        <v>33</v>
      </c>
    </row>
    <row r="2" spans="1:6" ht="77.25">
      <c r="A2" s="50">
        <v>151</v>
      </c>
      <c r="B2" s="40" t="s">
        <v>164</v>
      </c>
      <c r="C2" s="41" t="s">
        <v>165</v>
      </c>
      <c r="D2" s="59"/>
      <c r="E2" s="42">
        <v>22000</v>
      </c>
      <c r="F2" s="43"/>
    </row>
    <row r="3" spans="1:6" ht="51.75">
      <c r="A3" s="50">
        <v>152</v>
      </c>
      <c r="B3" s="40" t="s">
        <v>164</v>
      </c>
      <c r="C3" s="41" t="s">
        <v>689</v>
      </c>
      <c r="D3" s="59"/>
      <c r="E3" s="42">
        <v>7000</v>
      </c>
      <c r="F3" s="43"/>
    </row>
    <row r="4" spans="1:6" ht="64.5">
      <c r="A4" s="50">
        <v>153</v>
      </c>
      <c r="B4" s="40" t="s">
        <v>164</v>
      </c>
      <c r="C4" s="41" t="s">
        <v>166</v>
      </c>
      <c r="D4" s="59"/>
      <c r="E4" s="42">
        <f>240*100</f>
        <v>24000</v>
      </c>
      <c r="F4" s="43"/>
    </row>
    <row r="5" spans="1:6" ht="64.5">
      <c r="A5" s="50">
        <v>154</v>
      </c>
      <c r="B5" s="40" t="s">
        <v>164</v>
      </c>
      <c r="C5" s="41" t="s">
        <v>690</v>
      </c>
      <c r="D5" s="59"/>
      <c r="E5" s="42">
        <v>14000</v>
      </c>
      <c r="F5" s="43"/>
    </row>
    <row r="6" spans="1:6" ht="51.75">
      <c r="A6" s="50">
        <v>155</v>
      </c>
      <c r="B6" s="40" t="s">
        <v>164</v>
      </c>
      <c r="C6" s="41" t="s">
        <v>203</v>
      </c>
      <c r="D6" s="59" t="s">
        <v>204</v>
      </c>
      <c r="E6" s="42">
        <v>7100</v>
      </c>
      <c r="F6" s="43"/>
    </row>
    <row r="7" spans="1:6" ht="51.75">
      <c r="A7" s="50">
        <v>156</v>
      </c>
      <c r="B7" s="40" t="s">
        <v>164</v>
      </c>
      <c r="C7" s="41" t="s">
        <v>203</v>
      </c>
      <c r="D7" s="59" t="s">
        <v>204</v>
      </c>
      <c r="E7" s="42">
        <v>15000</v>
      </c>
      <c r="F7" s="43"/>
    </row>
    <row r="8" spans="1:6" ht="51.75">
      <c r="A8" s="50">
        <v>157</v>
      </c>
      <c r="B8" s="40" t="s">
        <v>164</v>
      </c>
      <c r="C8" s="41" t="s">
        <v>203</v>
      </c>
      <c r="D8" s="59" t="s">
        <v>204</v>
      </c>
      <c r="E8" s="42">
        <v>9000</v>
      </c>
      <c r="F8" s="43"/>
    </row>
    <row r="9" spans="1:6" ht="51.75">
      <c r="A9" s="50">
        <v>158</v>
      </c>
      <c r="B9" s="40" t="s">
        <v>164</v>
      </c>
      <c r="C9" s="41" t="s">
        <v>203</v>
      </c>
      <c r="D9" s="59" t="s">
        <v>204</v>
      </c>
      <c r="E9" s="42">
        <v>10400</v>
      </c>
      <c r="F9" s="43"/>
    </row>
    <row r="10" spans="1:6" ht="51.75">
      <c r="A10" s="50">
        <v>159</v>
      </c>
      <c r="B10" s="40" t="s">
        <v>164</v>
      </c>
      <c r="C10" s="41" t="s">
        <v>203</v>
      </c>
      <c r="D10" s="59" t="s">
        <v>204</v>
      </c>
      <c r="E10" s="42">
        <v>8900</v>
      </c>
      <c r="F10" s="43"/>
    </row>
    <row r="11" spans="1:6" ht="51.75">
      <c r="A11" s="50">
        <v>160</v>
      </c>
      <c r="B11" s="40" t="s">
        <v>164</v>
      </c>
      <c r="C11" s="41" t="s">
        <v>167</v>
      </c>
      <c r="D11" s="59"/>
      <c r="E11" s="42">
        <v>10400</v>
      </c>
      <c r="F11" s="43"/>
    </row>
    <row r="12" spans="1:6" ht="51.75">
      <c r="A12" s="50">
        <v>161</v>
      </c>
      <c r="B12" s="40" t="s">
        <v>164</v>
      </c>
      <c r="C12" s="41" t="s">
        <v>168</v>
      </c>
      <c r="D12" s="59"/>
      <c r="E12" s="42">
        <f>1810*100</f>
        <v>181000</v>
      </c>
      <c r="F12" s="43"/>
    </row>
    <row r="13" spans="1:6" ht="51.75">
      <c r="A13" s="50">
        <v>162</v>
      </c>
      <c r="B13" s="40" t="s">
        <v>164</v>
      </c>
      <c r="C13" s="41" t="s">
        <v>169</v>
      </c>
      <c r="D13" s="59"/>
      <c r="E13" s="42">
        <f>150*100</f>
        <v>15000</v>
      </c>
      <c r="F13" s="43"/>
    </row>
    <row r="14" spans="1:6" ht="51.75">
      <c r="A14" s="50">
        <v>163</v>
      </c>
      <c r="B14" s="40" t="s">
        <v>164</v>
      </c>
      <c r="C14" s="41" t="s">
        <v>170</v>
      </c>
      <c r="D14" s="59"/>
      <c r="E14" s="42">
        <v>10000</v>
      </c>
      <c r="F14" s="43"/>
    </row>
    <row r="15" spans="1:6" ht="51.75">
      <c r="A15" s="50">
        <v>164</v>
      </c>
      <c r="B15" s="40" t="s">
        <v>164</v>
      </c>
      <c r="C15" s="41" t="s">
        <v>691</v>
      </c>
      <c r="D15" s="59"/>
      <c r="E15" s="42">
        <f>90*10</f>
        <v>900</v>
      </c>
      <c r="F15" s="43"/>
    </row>
    <row r="16" spans="1:6" ht="51.75">
      <c r="A16" s="50">
        <v>165</v>
      </c>
      <c r="B16" s="40" t="s">
        <v>164</v>
      </c>
      <c r="C16" s="41" t="s">
        <v>171</v>
      </c>
      <c r="D16" s="59"/>
      <c r="E16" s="42">
        <v>340</v>
      </c>
      <c r="F16" s="43"/>
    </row>
    <row r="17" spans="1:7" ht="39">
      <c r="A17" s="50">
        <v>166</v>
      </c>
      <c r="B17" s="40" t="s">
        <v>164</v>
      </c>
      <c r="C17" s="41" t="s">
        <v>172</v>
      </c>
      <c r="D17" s="59"/>
      <c r="E17" s="42">
        <v>2200</v>
      </c>
      <c r="F17" s="43"/>
    </row>
    <row r="18" spans="1:7" ht="77.25">
      <c r="A18" s="50">
        <v>167</v>
      </c>
      <c r="B18" s="40" t="s">
        <v>173</v>
      </c>
      <c r="C18" s="41" t="s">
        <v>692</v>
      </c>
      <c r="D18" s="59"/>
      <c r="E18" s="42">
        <v>25000</v>
      </c>
      <c r="F18" s="43"/>
    </row>
    <row r="19" spans="1:7" ht="77.25">
      <c r="A19" s="50">
        <v>168</v>
      </c>
      <c r="B19" s="40" t="s">
        <v>173</v>
      </c>
      <c r="C19" s="41" t="s">
        <v>174</v>
      </c>
      <c r="D19" s="59"/>
      <c r="E19" s="42">
        <v>15000</v>
      </c>
      <c r="F19" s="43"/>
    </row>
    <row r="20" spans="1:7" ht="64.5">
      <c r="A20" s="50">
        <v>169</v>
      </c>
      <c r="B20" s="40" t="s">
        <v>173</v>
      </c>
      <c r="C20" s="41" t="s">
        <v>693</v>
      </c>
      <c r="D20" s="59"/>
      <c r="E20" s="42">
        <v>6000</v>
      </c>
      <c r="F20" s="43"/>
    </row>
    <row r="21" spans="1:7" ht="77.25">
      <c r="A21" s="50">
        <v>170</v>
      </c>
      <c r="B21" s="40" t="s">
        <v>173</v>
      </c>
      <c r="C21" s="41" t="s">
        <v>175</v>
      </c>
      <c r="D21" s="59"/>
      <c r="E21" s="42">
        <v>8000</v>
      </c>
      <c r="F21" s="43"/>
    </row>
    <row r="22" spans="1:7" ht="64.5">
      <c r="A22" s="50">
        <v>171</v>
      </c>
      <c r="B22" s="40" t="s">
        <v>173</v>
      </c>
      <c r="C22" s="41" t="s">
        <v>176</v>
      </c>
      <c r="D22" s="59"/>
      <c r="E22" s="42">
        <v>18000</v>
      </c>
      <c r="F22" s="43"/>
    </row>
    <row r="23" spans="1:7" ht="39">
      <c r="A23" s="50">
        <v>172</v>
      </c>
      <c r="B23" s="40" t="s">
        <v>173</v>
      </c>
      <c r="C23" s="41" t="s">
        <v>177</v>
      </c>
      <c r="D23" s="59"/>
      <c r="E23" s="42">
        <v>400</v>
      </c>
      <c r="F23" s="43"/>
    </row>
    <row r="24" spans="1:7" ht="39">
      <c r="A24" s="50">
        <v>173</v>
      </c>
      <c r="B24" s="40" t="s">
        <v>173</v>
      </c>
      <c r="C24" s="41" t="s">
        <v>178</v>
      </c>
      <c r="D24" s="59"/>
      <c r="E24" s="42">
        <v>2000</v>
      </c>
      <c r="F24" s="43"/>
    </row>
    <row r="25" spans="1:7" ht="39">
      <c r="A25" s="50">
        <v>174</v>
      </c>
      <c r="B25" s="40" t="s">
        <v>173</v>
      </c>
      <c r="C25" s="41" t="s">
        <v>179</v>
      </c>
      <c r="D25" s="59"/>
      <c r="E25" s="42">
        <v>2400</v>
      </c>
      <c r="F25" s="43"/>
    </row>
    <row r="26" spans="1:7" ht="39">
      <c r="A26" s="50">
        <v>175</v>
      </c>
      <c r="B26" s="40" t="s">
        <v>173</v>
      </c>
      <c r="C26" s="41" t="s">
        <v>180</v>
      </c>
      <c r="D26" s="59"/>
      <c r="E26" s="42">
        <v>600</v>
      </c>
      <c r="F26" s="43"/>
    </row>
    <row r="27" spans="1:7" ht="39">
      <c r="A27" s="50">
        <v>176</v>
      </c>
      <c r="B27" s="40" t="s">
        <v>173</v>
      </c>
      <c r="C27" s="41" t="s">
        <v>181</v>
      </c>
      <c r="D27" s="59"/>
      <c r="E27" s="42">
        <v>1800</v>
      </c>
      <c r="F27" s="43"/>
    </row>
    <row r="28" spans="1:7" s="2" customFormat="1" ht="39">
      <c r="A28" s="50">
        <v>177</v>
      </c>
      <c r="B28" s="44" t="s">
        <v>173</v>
      </c>
      <c r="C28" s="45" t="s">
        <v>182</v>
      </c>
      <c r="D28" s="60"/>
      <c r="E28" s="46">
        <v>1900</v>
      </c>
      <c r="F28" s="55"/>
      <c r="G28" s="92"/>
    </row>
    <row r="29" spans="1:7" ht="39">
      <c r="A29" s="50">
        <v>178</v>
      </c>
      <c r="B29" s="40" t="s">
        <v>173</v>
      </c>
      <c r="C29" s="41" t="s">
        <v>183</v>
      </c>
      <c r="D29" s="59"/>
      <c r="E29" s="42">
        <v>2100</v>
      </c>
      <c r="F29" s="43" t="s">
        <v>34</v>
      </c>
    </row>
    <row r="30" spans="1:7" ht="51.75">
      <c r="A30" s="50">
        <v>179</v>
      </c>
      <c r="B30" s="40" t="s">
        <v>184</v>
      </c>
      <c r="C30" s="41" t="s">
        <v>185</v>
      </c>
      <c r="D30" s="59"/>
      <c r="E30" s="42">
        <v>7000</v>
      </c>
      <c r="F30" s="43"/>
    </row>
    <row r="31" spans="1:7" ht="26.25">
      <c r="A31" s="50">
        <v>180</v>
      </c>
      <c r="B31" s="40" t="s">
        <v>184</v>
      </c>
      <c r="C31" s="41" t="s">
        <v>186</v>
      </c>
      <c r="D31" s="59"/>
      <c r="E31" s="42">
        <v>13000</v>
      </c>
      <c r="F31" s="43"/>
    </row>
    <row r="32" spans="1:7" ht="39">
      <c r="A32" s="50">
        <v>181</v>
      </c>
      <c r="B32" s="40" t="s">
        <v>184</v>
      </c>
      <c r="C32" s="41" t="s">
        <v>187</v>
      </c>
      <c r="D32" s="59"/>
      <c r="E32" s="42">
        <v>11000</v>
      </c>
      <c r="F32" s="43"/>
    </row>
    <row r="33" spans="1:6" ht="26.25">
      <c r="A33" s="50">
        <v>182</v>
      </c>
      <c r="B33" s="40" t="s">
        <v>184</v>
      </c>
      <c r="C33" s="41" t="s">
        <v>188</v>
      </c>
      <c r="D33" s="59"/>
      <c r="E33" s="42">
        <v>15000</v>
      </c>
      <c r="F33" s="43"/>
    </row>
    <row r="34" spans="1:6" ht="26.25">
      <c r="A34" s="50">
        <v>183</v>
      </c>
      <c r="B34" s="40" t="s">
        <v>184</v>
      </c>
      <c r="C34" s="41" t="s">
        <v>189</v>
      </c>
      <c r="D34" s="59"/>
      <c r="E34" s="42">
        <v>74000</v>
      </c>
      <c r="F34" s="43"/>
    </row>
    <row r="35" spans="1:6" ht="26.25">
      <c r="A35" s="50">
        <v>184</v>
      </c>
      <c r="B35" s="40" t="s">
        <v>184</v>
      </c>
      <c r="C35" s="41" t="s">
        <v>190</v>
      </c>
      <c r="D35" s="59"/>
      <c r="E35" s="42">
        <v>14000</v>
      </c>
      <c r="F35" s="43"/>
    </row>
    <row r="36" spans="1:6" ht="26.25">
      <c r="A36" s="50">
        <v>185</v>
      </c>
      <c r="B36" s="40" t="s">
        <v>184</v>
      </c>
      <c r="C36" s="41" t="s">
        <v>191</v>
      </c>
      <c r="D36" s="59"/>
      <c r="E36" s="42">
        <v>20000</v>
      </c>
      <c r="F36" s="43"/>
    </row>
    <row r="37" spans="1:6" ht="26.25">
      <c r="A37" s="50">
        <v>186</v>
      </c>
      <c r="B37" s="40" t="s">
        <v>184</v>
      </c>
      <c r="C37" s="41" t="s">
        <v>192</v>
      </c>
      <c r="D37" s="59"/>
      <c r="E37" s="42">
        <v>56000</v>
      </c>
      <c r="F37" s="43"/>
    </row>
    <row r="38" spans="1:6" ht="26.25">
      <c r="A38" s="50">
        <v>187</v>
      </c>
      <c r="B38" s="40" t="s">
        <v>184</v>
      </c>
      <c r="C38" s="41" t="s">
        <v>193</v>
      </c>
      <c r="D38" s="59"/>
      <c r="E38" s="42">
        <v>36000</v>
      </c>
      <c r="F38" s="43"/>
    </row>
    <row r="39" spans="1:6" ht="26.25">
      <c r="A39" s="50">
        <v>188</v>
      </c>
      <c r="B39" s="40" t="s">
        <v>184</v>
      </c>
      <c r="C39" s="41" t="s">
        <v>194</v>
      </c>
      <c r="D39" s="59"/>
      <c r="E39" s="42">
        <v>36000</v>
      </c>
      <c r="F39" s="43"/>
    </row>
    <row r="40" spans="1:6" ht="26.25">
      <c r="A40" s="50">
        <v>189</v>
      </c>
      <c r="B40" s="40" t="s">
        <v>184</v>
      </c>
      <c r="C40" s="41" t="s">
        <v>195</v>
      </c>
      <c r="D40" s="59"/>
      <c r="E40" s="42">
        <v>188000</v>
      </c>
      <c r="F40" s="43"/>
    </row>
    <row r="41" spans="1:6" ht="26.25">
      <c r="A41" s="50">
        <v>190</v>
      </c>
      <c r="B41" s="40" t="s">
        <v>184</v>
      </c>
      <c r="C41" s="41" t="s">
        <v>196</v>
      </c>
      <c r="D41" s="59"/>
      <c r="E41" s="42">
        <v>47000</v>
      </c>
      <c r="F41" s="43"/>
    </row>
    <row r="42" spans="1:6" ht="26.25">
      <c r="A42" s="50">
        <v>191</v>
      </c>
      <c r="B42" s="40" t="s">
        <v>184</v>
      </c>
      <c r="C42" s="41" t="s">
        <v>197</v>
      </c>
      <c r="D42" s="59"/>
      <c r="E42" s="42">
        <f>40*5</f>
        <v>200</v>
      </c>
      <c r="F42" s="43"/>
    </row>
    <row r="43" spans="1:6" ht="64.5">
      <c r="A43" s="50">
        <v>192</v>
      </c>
      <c r="B43" s="40" t="s">
        <v>184</v>
      </c>
      <c r="C43" s="41" t="s">
        <v>695</v>
      </c>
      <c r="D43" s="59" t="s">
        <v>162</v>
      </c>
      <c r="E43" s="42">
        <v>850</v>
      </c>
      <c r="F43" s="43"/>
    </row>
    <row r="44" spans="1:6" ht="64.5">
      <c r="A44" s="50">
        <v>193</v>
      </c>
      <c r="B44" s="40" t="s">
        <v>184</v>
      </c>
      <c r="C44" s="41" t="s">
        <v>694</v>
      </c>
      <c r="D44" s="59" t="s">
        <v>162</v>
      </c>
      <c r="E44" s="42">
        <v>838</v>
      </c>
      <c r="F44" s="43"/>
    </row>
    <row r="45" spans="1:6" ht="64.5">
      <c r="A45" s="50">
        <v>194</v>
      </c>
      <c r="B45" s="40" t="s">
        <v>184</v>
      </c>
      <c r="C45" s="41" t="s">
        <v>695</v>
      </c>
      <c r="D45" s="59" t="s">
        <v>162</v>
      </c>
      <c r="E45" s="42">
        <v>382</v>
      </c>
      <c r="F45" s="43"/>
    </row>
    <row r="46" spans="1:6" ht="64.5">
      <c r="A46" s="50">
        <v>195</v>
      </c>
      <c r="B46" s="40" t="s">
        <v>184</v>
      </c>
      <c r="C46" s="41" t="s">
        <v>695</v>
      </c>
      <c r="D46" s="59" t="s">
        <v>162</v>
      </c>
      <c r="E46" s="42">
        <v>470</v>
      </c>
      <c r="F46" s="43"/>
    </row>
    <row r="47" spans="1:6" ht="64.5">
      <c r="A47" s="50">
        <v>196</v>
      </c>
      <c r="B47" s="40" t="s">
        <v>184</v>
      </c>
      <c r="C47" s="41" t="s">
        <v>695</v>
      </c>
      <c r="D47" s="59" t="s">
        <v>162</v>
      </c>
      <c r="E47" s="42">
        <v>850</v>
      </c>
      <c r="F47" s="43"/>
    </row>
    <row r="48" spans="1:6" ht="39">
      <c r="A48" s="50">
        <v>197</v>
      </c>
      <c r="B48" s="40" t="s">
        <v>184</v>
      </c>
      <c r="C48" s="41" t="s">
        <v>205</v>
      </c>
      <c r="D48" s="59" t="s">
        <v>162</v>
      </c>
      <c r="E48" s="42">
        <v>2500</v>
      </c>
      <c r="F48" s="43"/>
    </row>
    <row r="49" spans="1:6" ht="39">
      <c r="A49" s="50">
        <v>198</v>
      </c>
      <c r="B49" s="40" t="s">
        <v>184</v>
      </c>
      <c r="C49" s="41" t="s">
        <v>205</v>
      </c>
      <c r="D49" s="59" t="s">
        <v>162</v>
      </c>
      <c r="E49" s="42">
        <v>2100</v>
      </c>
      <c r="F49" s="43"/>
    </row>
    <row r="50" spans="1:6" ht="39">
      <c r="A50" s="50">
        <v>199</v>
      </c>
      <c r="B50" s="40" t="s">
        <v>184</v>
      </c>
      <c r="C50" s="41" t="s">
        <v>205</v>
      </c>
      <c r="D50" s="59" t="s">
        <v>162</v>
      </c>
      <c r="E50" s="42">
        <v>2000</v>
      </c>
      <c r="F50" s="43"/>
    </row>
    <row r="51" spans="1:6" ht="39">
      <c r="A51" s="50">
        <v>200</v>
      </c>
      <c r="B51" s="40" t="s">
        <v>184</v>
      </c>
      <c r="C51" s="41" t="s">
        <v>205</v>
      </c>
      <c r="D51" s="59" t="s">
        <v>162</v>
      </c>
      <c r="E51" s="42">
        <v>1500</v>
      </c>
      <c r="F51" s="43"/>
    </row>
    <row r="52" spans="1:6" ht="39">
      <c r="A52" s="50">
        <v>201</v>
      </c>
      <c r="B52" s="40" t="s">
        <v>184</v>
      </c>
      <c r="C52" s="41" t="s">
        <v>205</v>
      </c>
      <c r="D52" s="59" t="s">
        <v>162</v>
      </c>
      <c r="E52" s="42">
        <v>1180</v>
      </c>
      <c r="F52" s="43"/>
    </row>
    <row r="53" spans="1:6" ht="26.25">
      <c r="A53" s="50">
        <v>202</v>
      </c>
      <c r="B53" s="40" t="s">
        <v>184</v>
      </c>
      <c r="C53" s="41" t="s">
        <v>206</v>
      </c>
      <c r="D53" s="59" t="s">
        <v>162</v>
      </c>
      <c r="E53" s="42">
        <v>4200</v>
      </c>
      <c r="F53" s="43"/>
    </row>
    <row r="54" spans="1:6" ht="26.25">
      <c r="A54" s="50">
        <v>203</v>
      </c>
      <c r="B54" s="40" t="s">
        <v>184</v>
      </c>
      <c r="C54" s="41" t="s">
        <v>206</v>
      </c>
      <c r="D54" s="59" t="s">
        <v>162</v>
      </c>
      <c r="E54" s="42">
        <v>4300</v>
      </c>
      <c r="F54" s="43"/>
    </row>
    <row r="55" spans="1:6" ht="26.25">
      <c r="A55" s="50">
        <v>204</v>
      </c>
      <c r="B55" s="40" t="s">
        <v>184</v>
      </c>
      <c r="C55" s="41" t="s">
        <v>206</v>
      </c>
      <c r="D55" s="59" t="s">
        <v>162</v>
      </c>
      <c r="E55" s="42">
        <v>1350</v>
      </c>
      <c r="F55" s="43"/>
    </row>
    <row r="56" spans="1:6" ht="26.25">
      <c r="A56" s="50">
        <v>205</v>
      </c>
      <c r="B56" s="40" t="s">
        <v>184</v>
      </c>
      <c r="C56" s="41" t="s">
        <v>207</v>
      </c>
      <c r="D56" s="59" t="s">
        <v>162</v>
      </c>
      <c r="E56" s="42">
        <v>1125</v>
      </c>
      <c r="F56" s="43"/>
    </row>
    <row r="57" spans="1:6" ht="26.25">
      <c r="A57" s="50">
        <v>206</v>
      </c>
      <c r="B57" s="40" t="s">
        <v>184</v>
      </c>
      <c r="C57" s="41" t="s">
        <v>207</v>
      </c>
      <c r="D57" s="59" t="s">
        <v>162</v>
      </c>
      <c r="E57" s="42">
        <v>925</v>
      </c>
      <c r="F57" s="43"/>
    </row>
    <row r="58" spans="1:6" ht="26.25">
      <c r="A58" s="50">
        <v>207</v>
      </c>
      <c r="B58" s="40" t="s">
        <v>184</v>
      </c>
      <c r="C58" s="41" t="s">
        <v>207</v>
      </c>
      <c r="D58" s="59" t="s">
        <v>162</v>
      </c>
      <c r="E58" s="42">
        <v>525</v>
      </c>
      <c r="F58" s="43"/>
    </row>
    <row r="59" spans="1:6" ht="39">
      <c r="A59" s="50">
        <v>208</v>
      </c>
      <c r="B59" s="40" t="s">
        <v>184</v>
      </c>
      <c r="C59" s="41" t="s">
        <v>198</v>
      </c>
      <c r="D59" s="59"/>
      <c r="E59" s="42">
        <v>6600</v>
      </c>
      <c r="F59" s="43"/>
    </row>
    <row r="60" spans="1:6" ht="39">
      <c r="A60" s="50">
        <v>209</v>
      </c>
      <c r="B60" s="40" t="s">
        <v>184</v>
      </c>
      <c r="C60" s="41" t="s">
        <v>199</v>
      </c>
      <c r="D60" s="59"/>
      <c r="E60" s="42">
        <v>1040</v>
      </c>
      <c r="F60" s="43"/>
    </row>
    <row r="61" spans="1:6" ht="39">
      <c r="A61" s="50">
        <v>210</v>
      </c>
      <c r="B61" s="40" t="s">
        <v>184</v>
      </c>
      <c r="C61" s="41" t="s">
        <v>200</v>
      </c>
      <c r="D61" s="59"/>
      <c r="E61" s="42">
        <v>400</v>
      </c>
      <c r="F61" s="43"/>
    </row>
    <row r="62" spans="1:6" ht="39">
      <c r="A62" s="50">
        <v>211</v>
      </c>
      <c r="B62" s="40" t="s">
        <v>184</v>
      </c>
      <c r="C62" s="41" t="s">
        <v>201</v>
      </c>
      <c r="D62" s="59"/>
      <c r="E62" s="42">
        <v>2080</v>
      </c>
      <c r="F62" s="43"/>
    </row>
    <row r="63" spans="1:6" ht="39">
      <c r="A63" s="50">
        <v>212</v>
      </c>
      <c r="B63" s="40" t="s">
        <v>184</v>
      </c>
      <c r="C63" s="41" t="s">
        <v>202</v>
      </c>
      <c r="D63" s="59"/>
      <c r="E63" s="42">
        <v>1180</v>
      </c>
      <c r="F63" s="43"/>
    </row>
    <row r="64" spans="1:6" ht="39">
      <c r="A64" s="50">
        <v>213</v>
      </c>
      <c r="B64" s="40" t="s">
        <v>184</v>
      </c>
      <c r="C64" s="41" t="s">
        <v>209</v>
      </c>
      <c r="D64" s="59"/>
      <c r="E64" s="42">
        <v>760</v>
      </c>
      <c r="F64" s="43"/>
    </row>
    <row r="65" spans="1:6" ht="26.25">
      <c r="A65" s="50">
        <v>214</v>
      </c>
      <c r="B65" s="40" t="s">
        <v>184</v>
      </c>
      <c r="C65" s="41" t="s">
        <v>208</v>
      </c>
      <c r="D65" s="59" t="s">
        <v>162</v>
      </c>
      <c r="E65" s="42">
        <v>1450</v>
      </c>
      <c r="F65" s="43"/>
    </row>
    <row r="66" spans="1:6" ht="26.25">
      <c r="A66" s="50">
        <v>215</v>
      </c>
      <c r="B66" s="40" t="s">
        <v>184</v>
      </c>
      <c r="C66" s="41" t="s">
        <v>208</v>
      </c>
      <c r="D66" s="59" t="s">
        <v>664</v>
      </c>
      <c r="E66" s="42">
        <v>1000</v>
      </c>
      <c r="F66" s="43"/>
    </row>
    <row r="67" spans="1:6" ht="26.25">
      <c r="A67" s="50">
        <v>216</v>
      </c>
      <c r="B67" s="40" t="s">
        <v>184</v>
      </c>
      <c r="C67" s="41" t="s">
        <v>208</v>
      </c>
      <c r="D67" s="59" t="s">
        <v>162</v>
      </c>
      <c r="E67" s="42">
        <v>1975</v>
      </c>
      <c r="F67" s="43"/>
    </row>
    <row r="68" spans="1:6" ht="26.25">
      <c r="A68" s="50">
        <v>217</v>
      </c>
      <c r="B68" s="40" t="s">
        <v>184</v>
      </c>
      <c r="C68" s="41" t="s">
        <v>208</v>
      </c>
      <c r="D68" s="59" t="s">
        <v>162</v>
      </c>
      <c r="E68" s="42">
        <v>575</v>
      </c>
      <c r="F68" s="43"/>
    </row>
    <row r="69" spans="1:6" ht="51.75">
      <c r="A69" s="50">
        <v>218</v>
      </c>
      <c r="B69" s="44" t="s">
        <v>184</v>
      </c>
      <c r="C69" s="45" t="s">
        <v>736</v>
      </c>
      <c r="D69" s="60"/>
      <c r="E69" s="46">
        <v>1325</v>
      </c>
      <c r="F69" s="55"/>
    </row>
    <row r="70" spans="1:6" ht="51.75">
      <c r="A70" s="50">
        <v>219</v>
      </c>
      <c r="B70" s="44" t="s">
        <v>184</v>
      </c>
      <c r="C70" s="45" t="s">
        <v>737</v>
      </c>
      <c r="D70" s="60"/>
      <c r="E70" s="46">
        <v>3000</v>
      </c>
      <c r="F70" s="55"/>
    </row>
    <row r="71" spans="1:6" ht="39">
      <c r="A71" s="50">
        <v>220</v>
      </c>
      <c r="B71" s="40" t="s">
        <v>210</v>
      </c>
      <c r="C71" s="41" t="s">
        <v>211</v>
      </c>
      <c r="D71" s="59"/>
      <c r="E71" s="42">
        <v>10</v>
      </c>
      <c r="F71" s="43"/>
    </row>
    <row r="72" spans="1:6" ht="26.25">
      <c r="A72" s="50">
        <v>221</v>
      </c>
      <c r="B72" s="40" t="s">
        <v>212</v>
      </c>
      <c r="C72" s="41" t="s">
        <v>213</v>
      </c>
      <c r="D72" s="59"/>
      <c r="E72" s="42">
        <v>170</v>
      </c>
      <c r="F72" s="43"/>
    </row>
    <row r="73" spans="1:6" ht="26.25">
      <c r="A73" s="50">
        <v>222</v>
      </c>
      <c r="B73" s="40" t="s">
        <v>212</v>
      </c>
      <c r="C73" s="41" t="s">
        <v>214</v>
      </c>
      <c r="D73" s="59"/>
      <c r="E73" s="42">
        <v>100</v>
      </c>
      <c r="F73" s="43"/>
    </row>
    <row r="74" spans="1:6" ht="39">
      <c r="A74" s="50">
        <v>223</v>
      </c>
      <c r="B74" s="40" t="s">
        <v>212</v>
      </c>
      <c r="C74" s="41" t="s">
        <v>215</v>
      </c>
      <c r="D74" s="59"/>
      <c r="E74" s="42">
        <v>110</v>
      </c>
      <c r="F74" s="43"/>
    </row>
    <row r="75" spans="1:6" ht="51.75">
      <c r="A75" s="50">
        <v>224</v>
      </c>
      <c r="B75" s="40" t="s">
        <v>216</v>
      </c>
      <c r="C75" s="41" t="s">
        <v>217</v>
      </c>
      <c r="D75" s="59"/>
      <c r="E75" s="42">
        <v>9700</v>
      </c>
      <c r="F75" s="43"/>
    </row>
    <row r="76" spans="1:6" ht="51.75">
      <c r="A76" s="50">
        <v>225</v>
      </c>
      <c r="B76" s="40" t="s">
        <v>216</v>
      </c>
      <c r="C76" s="41" t="s">
        <v>218</v>
      </c>
      <c r="D76" s="59"/>
      <c r="E76" s="42">
        <v>5800</v>
      </c>
      <c r="F76" s="43"/>
    </row>
    <row r="77" spans="1:6" ht="51.75">
      <c r="A77" s="50">
        <v>226</v>
      </c>
      <c r="B77" s="40" t="s">
        <v>216</v>
      </c>
      <c r="C77" s="41" t="s">
        <v>219</v>
      </c>
      <c r="D77" s="59"/>
      <c r="E77" s="42">
        <v>4400</v>
      </c>
      <c r="F77" s="43"/>
    </row>
    <row r="78" spans="1:6" ht="51.75">
      <c r="A78" s="50">
        <v>227</v>
      </c>
      <c r="B78" s="40" t="s">
        <v>216</v>
      </c>
      <c r="C78" s="41" t="s">
        <v>220</v>
      </c>
      <c r="D78" s="59"/>
      <c r="E78" s="42">
        <v>3900</v>
      </c>
      <c r="F78" s="43"/>
    </row>
    <row r="79" spans="1:6" ht="51.75">
      <c r="A79" s="50">
        <v>228</v>
      </c>
      <c r="B79" s="40" t="s">
        <v>216</v>
      </c>
      <c r="C79" s="41" t="s">
        <v>221</v>
      </c>
      <c r="D79" s="59"/>
      <c r="E79" s="42">
        <v>1200</v>
      </c>
      <c r="F79" s="43"/>
    </row>
    <row r="80" spans="1:6" ht="26.25">
      <c r="A80" s="50">
        <v>229</v>
      </c>
      <c r="B80" s="40" t="s">
        <v>216</v>
      </c>
      <c r="C80" s="41" t="s">
        <v>223</v>
      </c>
      <c r="D80" s="59"/>
      <c r="E80" s="42">
        <v>66</v>
      </c>
      <c r="F80" s="43"/>
    </row>
    <row r="81" spans="1:6" ht="39">
      <c r="A81" s="50">
        <v>230</v>
      </c>
      <c r="B81" s="40" t="s">
        <v>216</v>
      </c>
      <c r="C81" s="41" t="s">
        <v>222</v>
      </c>
      <c r="D81" s="59"/>
      <c r="E81" s="42">
        <v>113</v>
      </c>
      <c r="F81" s="43"/>
    </row>
    <row r="82" spans="1:6" ht="51.75">
      <c r="A82" s="50">
        <v>231</v>
      </c>
      <c r="B82" s="40" t="s">
        <v>216</v>
      </c>
      <c r="C82" s="41" t="s">
        <v>224</v>
      </c>
      <c r="D82" s="59"/>
      <c r="E82" s="42">
        <f>230*25</f>
        <v>5750</v>
      </c>
      <c r="F82" s="43"/>
    </row>
    <row r="83" spans="1:6" ht="51.75">
      <c r="A83" s="50">
        <v>232</v>
      </c>
      <c r="B83" s="61" t="s">
        <v>216</v>
      </c>
      <c r="C83" s="62" t="s">
        <v>225</v>
      </c>
      <c r="D83" s="63"/>
      <c r="E83" s="64">
        <v>8000</v>
      </c>
      <c r="F83" s="65"/>
    </row>
    <row r="84" spans="1:6">
      <c r="A84" s="50">
        <v>233</v>
      </c>
      <c r="B84" s="61" t="s">
        <v>649</v>
      </c>
      <c r="C84" s="65" t="s">
        <v>650</v>
      </c>
      <c r="D84" s="63"/>
      <c r="E84" s="64">
        <v>20</v>
      </c>
      <c r="F84" s="65"/>
    </row>
    <row r="85" spans="1:6">
      <c r="A85" s="50">
        <v>234</v>
      </c>
      <c r="B85" s="61" t="s">
        <v>651</v>
      </c>
      <c r="C85" s="65" t="s">
        <v>650</v>
      </c>
      <c r="D85" s="63"/>
      <c r="E85" s="64">
        <v>20</v>
      </c>
      <c r="F85" s="65"/>
    </row>
    <row r="86" spans="1:6">
      <c r="A86" s="50">
        <v>235</v>
      </c>
      <c r="B86" s="66" t="s">
        <v>652</v>
      </c>
      <c r="C86" s="62" t="s">
        <v>653</v>
      </c>
      <c r="D86" s="63"/>
      <c r="E86" s="64">
        <v>10</v>
      </c>
      <c r="F86" s="65"/>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83">
      <formula1>2</formula1>
      <formula2>100</formula2>
    </dataValidation>
    <dataValidation type="textLength" showDropDown="1" showErrorMessage="1" errorTitle="Felaktigt fält" error="Formatet ska vara text. Mer_x000d__x000a_information under &quot;Dataverifiering&quot;" prompt="Ska vara text" sqref="C2:C83">
      <formula1>0</formula1>
      <formula2>9999999</formula2>
    </dataValidation>
    <dataValidation type="decimal" showDropDown="1" showErrorMessage="1" errorTitle="Felaktigt fält" error="Ska vara decimaltal" prompt="Ska vara decimaltal" sqref="E2:E83">
      <formula1>0</formula1>
      <formula2>9999999</formula2>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CC4E4"/>
  </sheetPr>
  <dimension ref="A1:G25"/>
  <sheetViews>
    <sheetView zoomScaleNormal="100" workbookViewId="0">
      <selection activeCell="G1" sqref="G1:G1048576"/>
    </sheetView>
  </sheetViews>
  <sheetFormatPr defaultRowHeight="14.25"/>
  <cols>
    <col min="1" max="1" width="7.85546875" style="14" customWidth="1"/>
    <col min="2" max="2" width="24.7109375" style="14" customWidth="1"/>
    <col min="3" max="3" width="24.85546875" style="14" customWidth="1"/>
    <col min="4" max="4" width="24" style="14" customWidth="1"/>
    <col min="5" max="5" width="14.7109375" style="14" customWidth="1"/>
    <col min="6" max="6" width="12.5703125" style="14" customWidth="1"/>
    <col min="7" max="7" width="9.140625" style="93"/>
    <col min="8" max="16384" width="9.140625" style="14"/>
  </cols>
  <sheetData>
    <row r="1" spans="1:6">
      <c r="A1" s="11" t="s">
        <v>0</v>
      </c>
      <c r="B1" s="12" t="s">
        <v>1</v>
      </c>
      <c r="C1" s="12" t="s">
        <v>2</v>
      </c>
      <c r="D1" s="12" t="s">
        <v>35</v>
      </c>
      <c r="E1" s="12" t="s">
        <v>32</v>
      </c>
      <c r="F1" s="13" t="s">
        <v>33</v>
      </c>
    </row>
    <row r="2" spans="1:6" ht="153">
      <c r="A2" s="50">
        <v>236</v>
      </c>
      <c r="B2" s="47" t="s">
        <v>226</v>
      </c>
      <c r="C2" s="48" t="s">
        <v>229</v>
      </c>
      <c r="D2" s="49" t="s">
        <v>228</v>
      </c>
      <c r="E2" s="42">
        <v>696</v>
      </c>
      <c r="F2" s="50" t="s">
        <v>34</v>
      </c>
    </row>
    <row r="3" spans="1:6" ht="153">
      <c r="A3" s="50">
        <v>237</v>
      </c>
      <c r="B3" s="47" t="s">
        <v>226</v>
      </c>
      <c r="C3" s="48" t="s">
        <v>230</v>
      </c>
      <c r="D3" s="49" t="s">
        <v>228</v>
      </c>
      <c r="E3" s="42">
        <v>1548</v>
      </c>
      <c r="F3" s="50" t="s">
        <v>34</v>
      </c>
    </row>
    <row r="4" spans="1:6" ht="153">
      <c r="A4" s="50">
        <v>238</v>
      </c>
      <c r="B4" s="47" t="s">
        <v>226</v>
      </c>
      <c r="C4" s="48" t="s">
        <v>231</v>
      </c>
      <c r="D4" s="49" t="s">
        <v>228</v>
      </c>
      <c r="E4" s="42">
        <v>2040</v>
      </c>
      <c r="F4" s="50" t="s">
        <v>34</v>
      </c>
    </row>
    <row r="5" spans="1:6" ht="153">
      <c r="A5" s="50">
        <v>239</v>
      </c>
      <c r="B5" s="47" t="s">
        <v>226</v>
      </c>
      <c r="C5" s="48" t="s">
        <v>232</v>
      </c>
      <c r="D5" s="49" t="s">
        <v>228</v>
      </c>
      <c r="E5" s="42">
        <v>1044</v>
      </c>
      <c r="F5" s="50" t="s">
        <v>34</v>
      </c>
    </row>
    <row r="6" spans="1:6" ht="63.75">
      <c r="A6" s="50">
        <v>240</v>
      </c>
      <c r="B6" s="47" t="s">
        <v>226</v>
      </c>
      <c r="C6" s="48" t="s">
        <v>696</v>
      </c>
      <c r="D6" s="67" t="s">
        <v>233</v>
      </c>
      <c r="E6" s="42">
        <v>2160</v>
      </c>
      <c r="F6" s="50" t="s">
        <v>34</v>
      </c>
    </row>
    <row r="7" spans="1:6" ht="76.5">
      <c r="A7" s="50">
        <v>241</v>
      </c>
      <c r="B7" s="47" t="s">
        <v>226</v>
      </c>
      <c r="C7" s="48" t="s">
        <v>698</v>
      </c>
      <c r="D7" s="67" t="s">
        <v>234</v>
      </c>
      <c r="E7" s="42">
        <v>696</v>
      </c>
      <c r="F7" s="50" t="s">
        <v>34</v>
      </c>
    </row>
    <row r="8" spans="1:6" ht="76.5">
      <c r="A8" s="50">
        <v>242</v>
      </c>
      <c r="B8" s="47" t="s">
        <v>226</v>
      </c>
      <c r="C8" s="48" t="s">
        <v>697</v>
      </c>
      <c r="D8" s="67" t="s">
        <v>234</v>
      </c>
      <c r="E8" s="42">
        <v>8064</v>
      </c>
      <c r="F8" s="50" t="s">
        <v>34</v>
      </c>
    </row>
    <row r="9" spans="1:6" ht="38.25">
      <c r="A9" s="50">
        <v>243</v>
      </c>
      <c r="B9" s="47" t="s">
        <v>226</v>
      </c>
      <c r="C9" s="48" t="s">
        <v>699</v>
      </c>
      <c r="D9" s="67" t="s">
        <v>235</v>
      </c>
      <c r="E9" s="42">
        <v>252</v>
      </c>
      <c r="F9" s="50" t="s">
        <v>34</v>
      </c>
    </row>
    <row r="10" spans="1:6" ht="38.25">
      <c r="A10" s="50">
        <v>244</v>
      </c>
      <c r="B10" s="47" t="s">
        <v>226</v>
      </c>
      <c r="C10" s="48" t="s">
        <v>700</v>
      </c>
      <c r="D10" s="67" t="s">
        <v>235</v>
      </c>
      <c r="E10" s="42">
        <v>259</v>
      </c>
      <c r="F10" s="50" t="s">
        <v>34</v>
      </c>
    </row>
    <row r="11" spans="1:6" ht="38.25">
      <c r="A11" s="50">
        <v>245</v>
      </c>
      <c r="B11" s="47" t="s">
        <v>226</v>
      </c>
      <c r="C11" s="48" t="s">
        <v>236</v>
      </c>
      <c r="D11" s="67" t="s">
        <v>235</v>
      </c>
      <c r="E11" s="42">
        <v>4720</v>
      </c>
      <c r="F11" s="50" t="s">
        <v>34</v>
      </c>
    </row>
    <row r="12" spans="1:6" ht="38.25">
      <c r="A12" s="50">
        <v>246</v>
      </c>
      <c r="B12" s="47" t="s">
        <v>226</v>
      </c>
      <c r="C12" s="48" t="s">
        <v>701</v>
      </c>
      <c r="D12" s="67" t="s">
        <v>235</v>
      </c>
      <c r="E12" s="42">
        <v>752</v>
      </c>
      <c r="F12" s="50" t="s">
        <v>34</v>
      </c>
    </row>
    <row r="13" spans="1:6" ht="38.25">
      <c r="A13" s="50">
        <v>247</v>
      </c>
      <c r="B13" s="47" t="s">
        <v>226</v>
      </c>
      <c r="C13" s="48" t="s">
        <v>237</v>
      </c>
      <c r="D13" s="67" t="s">
        <v>235</v>
      </c>
      <c r="E13" s="42">
        <v>6000</v>
      </c>
      <c r="F13" s="50" t="s">
        <v>34</v>
      </c>
    </row>
    <row r="14" spans="1:6">
      <c r="A14" s="50">
        <v>248</v>
      </c>
      <c r="B14" s="47" t="s">
        <v>226</v>
      </c>
      <c r="C14" s="48" t="s">
        <v>708</v>
      </c>
      <c r="D14" s="49"/>
      <c r="E14" s="42">
        <v>170</v>
      </c>
      <c r="F14" s="50"/>
    </row>
    <row r="15" spans="1:6" ht="25.5">
      <c r="A15" s="50">
        <v>249</v>
      </c>
      <c r="B15" s="47" t="s">
        <v>226</v>
      </c>
      <c r="C15" s="48" t="s">
        <v>707</v>
      </c>
      <c r="D15" s="49"/>
      <c r="E15" s="42">
        <v>130</v>
      </c>
      <c r="F15" s="50"/>
    </row>
    <row r="16" spans="1:6">
      <c r="A16" s="50">
        <v>250</v>
      </c>
      <c r="B16" s="47" t="s">
        <v>226</v>
      </c>
      <c r="C16" s="48" t="s">
        <v>706</v>
      </c>
      <c r="D16" s="49"/>
      <c r="E16" s="42">
        <v>168</v>
      </c>
      <c r="F16" s="50"/>
    </row>
    <row r="17" spans="1:6" ht="25.5">
      <c r="A17" s="50">
        <v>251</v>
      </c>
      <c r="B17" s="47" t="s">
        <v>226</v>
      </c>
      <c r="C17" s="48" t="s">
        <v>705</v>
      </c>
      <c r="D17" s="49"/>
      <c r="E17" s="42">
        <v>61</v>
      </c>
      <c r="F17" s="50"/>
    </row>
    <row r="18" spans="1:6">
      <c r="A18" s="50">
        <v>252</v>
      </c>
      <c r="B18" s="47" t="s">
        <v>226</v>
      </c>
      <c r="C18" s="48" t="s">
        <v>704</v>
      </c>
      <c r="D18" s="49"/>
      <c r="E18" s="42">
        <v>432</v>
      </c>
      <c r="F18" s="50"/>
    </row>
    <row r="19" spans="1:6" ht="25.5">
      <c r="A19" s="50">
        <v>253</v>
      </c>
      <c r="B19" s="47" t="s">
        <v>226</v>
      </c>
      <c r="C19" s="48" t="s">
        <v>703</v>
      </c>
      <c r="D19" s="49"/>
      <c r="E19" s="42">
        <v>263</v>
      </c>
      <c r="F19" s="50"/>
    </row>
    <row r="20" spans="1:6">
      <c r="A20" s="50">
        <v>254</v>
      </c>
      <c r="B20" s="47" t="s">
        <v>226</v>
      </c>
      <c r="C20" s="48" t="s">
        <v>702</v>
      </c>
      <c r="D20" s="49"/>
      <c r="E20" s="42">
        <v>46</v>
      </c>
      <c r="F20" s="50"/>
    </row>
    <row r="21" spans="1:6" ht="38.25">
      <c r="A21" s="50">
        <v>255</v>
      </c>
      <c r="B21" s="47" t="s">
        <v>226</v>
      </c>
      <c r="C21" s="48" t="s">
        <v>709</v>
      </c>
      <c r="D21" s="49"/>
      <c r="E21" s="42">
        <v>193</v>
      </c>
      <c r="F21" s="50"/>
    </row>
    <row r="22" spans="1:6" ht="102">
      <c r="A22" s="50">
        <v>256</v>
      </c>
      <c r="B22" s="47" t="s">
        <v>227</v>
      </c>
      <c r="C22" s="48" t="s">
        <v>239</v>
      </c>
      <c r="D22" s="49" t="s">
        <v>238</v>
      </c>
      <c r="E22" s="42">
        <v>48</v>
      </c>
      <c r="F22" s="50" t="s">
        <v>34</v>
      </c>
    </row>
    <row r="23" spans="1:6" ht="102">
      <c r="A23" s="50">
        <v>257</v>
      </c>
      <c r="B23" s="47" t="s">
        <v>227</v>
      </c>
      <c r="C23" s="48" t="s">
        <v>240</v>
      </c>
      <c r="D23" s="49" t="s">
        <v>238</v>
      </c>
      <c r="E23" s="42">
        <v>790</v>
      </c>
      <c r="F23" s="50" t="s">
        <v>34</v>
      </c>
    </row>
    <row r="24" spans="1:6" ht="102">
      <c r="A24" s="50">
        <v>258</v>
      </c>
      <c r="B24" s="47" t="s">
        <v>227</v>
      </c>
      <c r="C24" s="48" t="s">
        <v>241</v>
      </c>
      <c r="D24" s="49" t="s">
        <v>238</v>
      </c>
      <c r="E24" s="42">
        <v>380</v>
      </c>
      <c r="F24" s="50" t="s">
        <v>34</v>
      </c>
    </row>
    <row r="25" spans="1:6" ht="102">
      <c r="A25" s="50">
        <v>259</v>
      </c>
      <c r="B25" s="47" t="s">
        <v>227</v>
      </c>
      <c r="C25" s="48" t="s">
        <v>242</v>
      </c>
      <c r="D25" s="49" t="s">
        <v>238</v>
      </c>
      <c r="E25" s="42">
        <v>1848</v>
      </c>
      <c r="F25" s="50" t="s">
        <v>34</v>
      </c>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25">
      <formula1>2</formula1>
      <formula2>100</formula2>
    </dataValidation>
    <dataValidation type="textLength" showDropDown="1" showErrorMessage="1" errorTitle="Felaktigt fält" error="Formatet ska vara text. Mer_x000d__x000a_information under &quot;Dataverifiering&quot;" prompt="Ska vara text" sqref="C2:C25">
      <formula1>0</formula1>
      <formula2>9999999</formula2>
    </dataValidation>
    <dataValidation type="decimal" showDropDown="1" showErrorMessage="1" errorTitle="Felaktigt fält" error="Ska vara decimaltal" prompt="Ska vara decimaltal" sqref="E2:E25">
      <formula1>0</formula1>
      <formula2>9999999</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CC"/>
  </sheetPr>
  <dimension ref="A1:G33"/>
  <sheetViews>
    <sheetView zoomScaleNormal="100" workbookViewId="0">
      <selection activeCell="G1" sqref="G1:G1048576"/>
    </sheetView>
  </sheetViews>
  <sheetFormatPr defaultRowHeight="15"/>
  <cols>
    <col min="1" max="1" width="7.28515625" customWidth="1"/>
    <col min="2" max="2" width="24.42578125" customWidth="1"/>
    <col min="3" max="3" width="26" customWidth="1"/>
    <col min="4" max="4" width="25.42578125" customWidth="1"/>
    <col min="5" max="5" width="14.85546875" customWidth="1"/>
    <col min="6" max="6" width="13.140625" customWidth="1"/>
    <col min="7" max="7" width="9.140625" style="75"/>
  </cols>
  <sheetData>
    <row r="1" spans="1:7">
      <c r="A1" s="15" t="s">
        <v>0</v>
      </c>
      <c r="B1" s="16" t="s">
        <v>1</v>
      </c>
      <c r="C1" s="16" t="s">
        <v>2</v>
      </c>
      <c r="D1" s="16" t="s">
        <v>35</v>
      </c>
      <c r="E1" s="16" t="s">
        <v>32</v>
      </c>
      <c r="F1" s="17" t="s">
        <v>33</v>
      </c>
    </row>
    <row r="2" spans="1:7" ht="51.75">
      <c r="A2" s="43">
        <v>260</v>
      </c>
      <c r="B2" s="40" t="s">
        <v>243</v>
      </c>
      <c r="C2" s="41" t="s">
        <v>244</v>
      </c>
      <c r="D2" s="59"/>
      <c r="E2" s="54">
        <v>1500</v>
      </c>
      <c r="F2" s="43"/>
    </row>
    <row r="3" spans="1:7" ht="77.25">
      <c r="A3" s="43">
        <v>261</v>
      </c>
      <c r="B3" s="40" t="s">
        <v>243</v>
      </c>
      <c r="C3" s="41" t="s">
        <v>619</v>
      </c>
      <c r="D3" s="59" t="s">
        <v>256</v>
      </c>
      <c r="E3" s="54">
        <f>220*250</f>
        <v>55000</v>
      </c>
      <c r="F3" s="43"/>
    </row>
    <row r="4" spans="1:7" ht="51.75">
      <c r="A4" s="43">
        <v>262</v>
      </c>
      <c r="B4" s="40" t="s">
        <v>243</v>
      </c>
      <c r="C4" s="41" t="s">
        <v>245</v>
      </c>
      <c r="D4" s="59"/>
      <c r="E4" s="54">
        <v>43600</v>
      </c>
      <c r="F4" s="43"/>
    </row>
    <row r="5" spans="1:7" ht="51.75">
      <c r="A5" s="43">
        <v>263</v>
      </c>
      <c r="B5" s="40" t="s">
        <v>243</v>
      </c>
      <c r="C5" s="41" t="s">
        <v>246</v>
      </c>
      <c r="D5" s="59"/>
      <c r="E5" s="54">
        <v>7500</v>
      </c>
      <c r="F5" s="43"/>
    </row>
    <row r="6" spans="1:7" ht="51.75">
      <c r="A6" s="43">
        <v>264</v>
      </c>
      <c r="B6" s="40" t="s">
        <v>243</v>
      </c>
      <c r="C6" s="41" t="s">
        <v>247</v>
      </c>
      <c r="D6" s="59"/>
      <c r="E6" s="54">
        <f>71*50</f>
        <v>3550</v>
      </c>
      <c r="F6" s="43"/>
    </row>
    <row r="7" spans="1:7" ht="51.75">
      <c r="A7" s="43">
        <v>265</v>
      </c>
      <c r="B7" s="40" t="s">
        <v>243</v>
      </c>
      <c r="C7" s="41" t="s">
        <v>248</v>
      </c>
      <c r="D7" s="59"/>
      <c r="E7" s="54">
        <f>50*84</f>
        <v>4200</v>
      </c>
      <c r="F7" s="43"/>
    </row>
    <row r="8" spans="1:7" ht="51.75">
      <c r="A8" s="43">
        <v>266</v>
      </c>
      <c r="B8" s="40" t="s">
        <v>243</v>
      </c>
      <c r="C8" s="41" t="s">
        <v>249</v>
      </c>
      <c r="D8" s="59"/>
      <c r="E8" s="54">
        <f>24*50</f>
        <v>1200</v>
      </c>
      <c r="F8" s="43"/>
    </row>
    <row r="9" spans="1:7" ht="64.5">
      <c r="A9" s="43">
        <v>267</v>
      </c>
      <c r="B9" s="40" t="s">
        <v>243</v>
      </c>
      <c r="C9" s="41" t="s">
        <v>250</v>
      </c>
      <c r="D9" s="59"/>
      <c r="E9" s="54">
        <f>6*250</f>
        <v>1500</v>
      </c>
      <c r="F9" s="43"/>
    </row>
    <row r="10" spans="1:7" ht="64.5">
      <c r="A10" s="43">
        <v>268</v>
      </c>
      <c r="B10" s="40" t="s">
        <v>243</v>
      </c>
      <c r="C10" s="41" t="s">
        <v>251</v>
      </c>
      <c r="D10" s="59"/>
      <c r="E10" s="54">
        <f>5*250</f>
        <v>1250</v>
      </c>
      <c r="F10" s="43"/>
    </row>
    <row r="11" spans="1:7" ht="64.5">
      <c r="A11" s="43">
        <v>269</v>
      </c>
      <c r="B11" s="40" t="s">
        <v>243</v>
      </c>
      <c r="C11" s="41" t="s">
        <v>252</v>
      </c>
      <c r="D11" s="59"/>
      <c r="E11" s="54">
        <f>18*250</f>
        <v>4500</v>
      </c>
      <c r="F11" s="43"/>
    </row>
    <row r="12" spans="1:7" ht="64.5">
      <c r="A12" s="43">
        <v>270</v>
      </c>
      <c r="B12" s="40" t="s">
        <v>243</v>
      </c>
      <c r="C12" s="41" t="s">
        <v>253</v>
      </c>
      <c r="D12" s="59"/>
      <c r="E12" s="54">
        <f>14*250</f>
        <v>3500</v>
      </c>
      <c r="F12" s="43"/>
    </row>
    <row r="13" spans="1:7" ht="64.5">
      <c r="A13" s="43">
        <v>271</v>
      </c>
      <c r="B13" s="40" t="s">
        <v>243</v>
      </c>
      <c r="C13" s="41" t="s">
        <v>254</v>
      </c>
      <c r="D13" s="59"/>
      <c r="E13" s="54">
        <f>58*250</f>
        <v>14500</v>
      </c>
      <c r="F13" s="43"/>
    </row>
    <row r="14" spans="1:7" s="1" customFormat="1" ht="26.25">
      <c r="A14" s="43">
        <v>272</v>
      </c>
      <c r="B14" s="61" t="s">
        <v>711</v>
      </c>
      <c r="C14" s="63" t="s">
        <v>654</v>
      </c>
      <c r="D14" s="63"/>
      <c r="E14" s="68">
        <v>10</v>
      </c>
      <c r="F14" s="43"/>
      <c r="G14" s="75"/>
    </row>
    <row r="15" spans="1:7" s="1" customFormat="1" ht="26.25">
      <c r="A15" s="43">
        <v>273</v>
      </c>
      <c r="B15" s="61" t="s">
        <v>711</v>
      </c>
      <c r="C15" s="63" t="s">
        <v>655</v>
      </c>
      <c r="D15" s="63"/>
      <c r="E15" s="68">
        <v>20</v>
      </c>
      <c r="F15" s="43"/>
      <c r="G15" s="75"/>
    </row>
    <row r="16" spans="1:7" s="1" customFormat="1" ht="39">
      <c r="A16" s="43">
        <v>274</v>
      </c>
      <c r="B16" s="61" t="s">
        <v>710</v>
      </c>
      <c r="C16" s="63" t="s">
        <v>656</v>
      </c>
      <c r="D16" s="63"/>
      <c r="E16" s="68">
        <v>10</v>
      </c>
      <c r="F16" s="43"/>
      <c r="G16" s="75"/>
    </row>
    <row r="17" spans="1:7" s="1" customFormat="1" ht="39">
      <c r="A17" s="43">
        <v>275</v>
      </c>
      <c r="B17" s="61" t="s">
        <v>710</v>
      </c>
      <c r="C17" s="63" t="s">
        <v>657</v>
      </c>
      <c r="D17" s="63"/>
      <c r="E17" s="68">
        <v>10</v>
      </c>
      <c r="F17" s="43"/>
      <c r="G17" s="75"/>
    </row>
    <row r="18" spans="1:7" ht="26.25">
      <c r="A18" s="43">
        <v>276</v>
      </c>
      <c r="B18" s="40" t="s">
        <v>255</v>
      </c>
      <c r="C18" s="41" t="s">
        <v>257</v>
      </c>
      <c r="D18" s="59"/>
      <c r="E18" s="54">
        <v>50000</v>
      </c>
      <c r="F18" s="43"/>
    </row>
    <row r="19" spans="1:7" ht="39">
      <c r="A19" s="43">
        <v>277</v>
      </c>
      <c r="B19" s="40" t="s">
        <v>255</v>
      </c>
      <c r="C19" s="41" t="s">
        <v>258</v>
      </c>
      <c r="D19" s="59"/>
      <c r="E19" s="54">
        <f>150*500</f>
        <v>75000</v>
      </c>
      <c r="F19" s="43"/>
    </row>
    <row r="20" spans="1:7" ht="39">
      <c r="A20" s="43">
        <v>278</v>
      </c>
      <c r="B20" s="40" t="s">
        <v>255</v>
      </c>
      <c r="C20" s="41" t="s">
        <v>259</v>
      </c>
      <c r="D20" s="59"/>
      <c r="E20" s="54">
        <f>205*500</f>
        <v>102500</v>
      </c>
      <c r="F20" s="43"/>
    </row>
    <row r="21" spans="1:7" ht="51.75">
      <c r="A21" s="43">
        <v>279</v>
      </c>
      <c r="B21" s="40" t="s">
        <v>255</v>
      </c>
      <c r="C21" s="41" t="s">
        <v>260</v>
      </c>
      <c r="D21" s="59"/>
      <c r="E21" s="54">
        <f>882*500</f>
        <v>441000</v>
      </c>
      <c r="F21" s="43"/>
    </row>
    <row r="22" spans="1:7" ht="39">
      <c r="A22" s="43">
        <v>280</v>
      </c>
      <c r="B22" s="40" t="s">
        <v>255</v>
      </c>
      <c r="C22" s="41" t="s">
        <v>261</v>
      </c>
      <c r="D22" s="59"/>
      <c r="E22" s="54">
        <f>12*500</f>
        <v>6000</v>
      </c>
      <c r="F22" s="43"/>
    </row>
    <row r="23" spans="1:7" ht="51.75">
      <c r="A23" s="43">
        <v>281</v>
      </c>
      <c r="B23" s="40" t="s">
        <v>255</v>
      </c>
      <c r="C23" s="41" t="s">
        <v>262</v>
      </c>
      <c r="D23" s="59"/>
      <c r="E23" s="54">
        <f>150*500</f>
        <v>75000</v>
      </c>
      <c r="F23" s="43"/>
    </row>
    <row r="24" spans="1:7" ht="26.25">
      <c r="A24" s="43">
        <v>282</v>
      </c>
      <c r="B24" s="40" t="s">
        <v>255</v>
      </c>
      <c r="C24" s="41" t="s">
        <v>263</v>
      </c>
      <c r="D24" s="59"/>
      <c r="E24" s="54">
        <f>284*500</f>
        <v>142000</v>
      </c>
      <c r="F24" s="43"/>
    </row>
    <row r="25" spans="1:7" ht="39">
      <c r="A25" s="43">
        <v>283</v>
      </c>
      <c r="B25" s="40" t="s">
        <v>255</v>
      </c>
      <c r="C25" s="41" t="s">
        <v>264</v>
      </c>
      <c r="D25" s="59"/>
      <c r="E25" s="54">
        <f>723*500</f>
        <v>361500</v>
      </c>
      <c r="F25" s="43"/>
    </row>
    <row r="26" spans="1:7" ht="51.75">
      <c r="A26" s="43">
        <v>284</v>
      </c>
      <c r="B26" s="40" t="s">
        <v>255</v>
      </c>
      <c r="C26" s="41" t="s">
        <v>265</v>
      </c>
      <c r="D26" s="59"/>
      <c r="E26" s="54">
        <f>330*50</f>
        <v>16500</v>
      </c>
      <c r="F26" s="43"/>
    </row>
    <row r="27" spans="1:7" ht="39">
      <c r="A27" s="43">
        <v>285</v>
      </c>
      <c r="B27" s="40" t="s">
        <v>266</v>
      </c>
      <c r="C27" s="41" t="s">
        <v>267</v>
      </c>
      <c r="D27" s="59"/>
      <c r="E27" s="54">
        <v>6500</v>
      </c>
      <c r="F27" s="43"/>
    </row>
    <row r="28" spans="1:7" ht="39">
      <c r="A28" s="43">
        <v>286</v>
      </c>
      <c r="B28" s="40" t="s">
        <v>266</v>
      </c>
      <c r="C28" s="41" t="s">
        <v>268</v>
      </c>
      <c r="D28" s="59"/>
      <c r="E28" s="54">
        <v>3000</v>
      </c>
      <c r="F28" s="43"/>
    </row>
    <row r="29" spans="1:7" ht="39">
      <c r="A29" s="43">
        <v>287</v>
      </c>
      <c r="B29" s="40" t="s">
        <v>266</v>
      </c>
      <c r="C29" s="41" t="s">
        <v>269</v>
      </c>
      <c r="D29" s="59"/>
      <c r="E29" s="54">
        <v>4500</v>
      </c>
      <c r="F29" s="43"/>
    </row>
    <row r="30" spans="1:7" ht="39">
      <c r="A30" s="43">
        <v>288</v>
      </c>
      <c r="B30" s="40" t="s">
        <v>266</v>
      </c>
      <c r="C30" s="41" t="s">
        <v>270</v>
      </c>
      <c r="D30" s="59"/>
      <c r="E30" s="54">
        <v>43000</v>
      </c>
      <c r="F30" s="43"/>
    </row>
    <row r="31" spans="1:7" ht="39">
      <c r="A31" s="43">
        <v>289</v>
      </c>
      <c r="B31" s="40" t="s">
        <v>266</v>
      </c>
      <c r="C31" s="41" t="s">
        <v>271</v>
      </c>
      <c r="D31" s="59"/>
      <c r="E31" s="54">
        <v>36000</v>
      </c>
      <c r="F31" s="43"/>
    </row>
    <row r="32" spans="1:7" ht="39">
      <c r="A32" s="43">
        <v>290</v>
      </c>
      <c r="B32" s="40" t="s">
        <v>266</v>
      </c>
      <c r="C32" s="41" t="s">
        <v>272</v>
      </c>
      <c r="D32" s="59"/>
      <c r="E32" s="54">
        <v>500</v>
      </c>
      <c r="F32" s="43"/>
    </row>
    <row r="33" spans="1:6" ht="39">
      <c r="A33" s="43">
        <v>291</v>
      </c>
      <c r="B33" s="40" t="s">
        <v>266</v>
      </c>
      <c r="C33" s="41" t="s">
        <v>273</v>
      </c>
      <c r="D33" s="59"/>
      <c r="E33" s="54">
        <v>18000</v>
      </c>
      <c r="F33" s="43"/>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C2:C13 C18:C33">
      <formula1>0</formula1>
      <formula2>9999999</formula2>
    </dataValidation>
    <dataValidation type="textLength" showDropDown="1" showErrorMessage="1" errorTitle="Felaktigt fält" error="Formatet ska vara text. Mer_x000d__x000a_information under &quot;Dataverifiering&quot;" prompt="Ska vara text" sqref="B2:B33">
      <formula1>2</formula1>
      <formula2>100</formula2>
    </dataValidation>
    <dataValidation type="decimal" showDropDown="1" showErrorMessage="1" errorTitle="Felaktigt fält" error="Ska vara decimaltal" prompt="Ska vara decimaltal" sqref="E2:E33">
      <formula1>0</formula1>
      <formula2>9999999</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sheetPr>
  <dimension ref="A1:G24"/>
  <sheetViews>
    <sheetView zoomScaleNormal="100" workbookViewId="0">
      <selection activeCell="G1" sqref="G1:G1048576"/>
    </sheetView>
  </sheetViews>
  <sheetFormatPr defaultRowHeight="14.25"/>
  <cols>
    <col min="1" max="1" width="7.85546875" style="14" customWidth="1"/>
    <col min="2" max="2" width="24.85546875" style="14" customWidth="1"/>
    <col min="3" max="4" width="24.7109375" style="14" customWidth="1"/>
    <col min="5" max="5" width="14.42578125" style="14" customWidth="1"/>
    <col min="6" max="6" width="12" style="14" customWidth="1"/>
    <col min="7" max="7" width="9.140625" style="93"/>
    <col min="8" max="16384" width="9.140625" style="14"/>
  </cols>
  <sheetData>
    <row r="1" spans="1:6">
      <c r="A1" s="18" t="s">
        <v>0</v>
      </c>
      <c r="B1" s="19" t="s">
        <v>1</v>
      </c>
      <c r="C1" s="19" t="s">
        <v>2</v>
      </c>
      <c r="D1" s="19" t="s">
        <v>35</v>
      </c>
      <c r="E1" s="19" t="s">
        <v>32</v>
      </c>
      <c r="F1" s="37" t="s">
        <v>33</v>
      </c>
    </row>
    <row r="2" spans="1:6" ht="63.75">
      <c r="A2" s="43">
        <v>292</v>
      </c>
      <c r="B2" s="40" t="s">
        <v>274</v>
      </c>
      <c r="C2" s="41" t="s">
        <v>275</v>
      </c>
      <c r="D2" s="59" t="s">
        <v>278</v>
      </c>
      <c r="E2" s="54">
        <v>83</v>
      </c>
      <c r="F2" s="43"/>
    </row>
    <row r="3" spans="1:6" ht="63.75">
      <c r="A3" s="43">
        <v>293</v>
      </c>
      <c r="B3" s="40" t="s">
        <v>274</v>
      </c>
      <c r="C3" s="41" t="s">
        <v>276</v>
      </c>
      <c r="D3" s="59" t="s">
        <v>278</v>
      </c>
      <c r="E3" s="54">
        <v>500</v>
      </c>
      <c r="F3" s="43"/>
    </row>
    <row r="4" spans="1:6" ht="63.75">
      <c r="A4" s="43">
        <v>294</v>
      </c>
      <c r="B4" s="40" t="s">
        <v>274</v>
      </c>
      <c r="C4" s="41" t="s">
        <v>275</v>
      </c>
      <c r="D4" s="59" t="s">
        <v>278</v>
      </c>
      <c r="E4" s="54">
        <v>56</v>
      </c>
      <c r="F4" s="43"/>
    </row>
    <row r="5" spans="1:6" ht="63.75">
      <c r="A5" s="43">
        <v>295</v>
      </c>
      <c r="B5" s="40" t="s">
        <v>274</v>
      </c>
      <c r="C5" s="41" t="s">
        <v>275</v>
      </c>
      <c r="D5" s="59" t="s">
        <v>278</v>
      </c>
      <c r="E5" s="54">
        <v>83</v>
      </c>
      <c r="F5" s="43"/>
    </row>
    <row r="6" spans="1:6" ht="63.75">
      <c r="A6" s="43">
        <v>296</v>
      </c>
      <c r="B6" s="40" t="s">
        <v>274</v>
      </c>
      <c r="C6" s="41" t="s">
        <v>290</v>
      </c>
      <c r="D6" s="59" t="s">
        <v>278</v>
      </c>
      <c r="E6" s="54">
        <v>24</v>
      </c>
      <c r="F6" s="43"/>
    </row>
    <row r="7" spans="1:6" ht="63.75">
      <c r="A7" s="43">
        <v>297</v>
      </c>
      <c r="B7" s="40" t="s">
        <v>274</v>
      </c>
      <c r="C7" s="41" t="s">
        <v>291</v>
      </c>
      <c r="D7" s="59" t="s">
        <v>278</v>
      </c>
      <c r="E7" s="54">
        <v>225</v>
      </c>
      <c r="F7" s="43"/>
    </row>
    <row r="8" spans="1:6" ht="63.75">
      <c r="A8" s="43">
        <v>298</v>
      </c>
      <c r="B8" s="40" t="s">
        <v>274</v>
      </c>
      <c r="C8" s="41" t="s">
        <v>290</v>
      </c>
      <c r="D8" s="59" t="s">
        <v>278</v>
      </c>
      <c r="E8" s="54">
        <v>28</v>
      </c>
      <c r="F8" s="43"/>
    </row>
    <row r="9" spans="1:6" ht="63.75">
      <c r="A9" s="43">
        <v>299</v>
      </c>
      <c r="B9" s="40" t="s">
        <v>274</v>
      </c>
      <c r="C9" s="41" t="s">
        <v>290</v>
      </c>
      <c r="D9" s="59" t="s">
        <v>278</v>
      </c>
      <c r="E9" s="54">
        <v>21</v>
      </c>
      <c r="F9" s="43"/>
    </row>
    <row r="10" spans="1:6" ht="63.75">
      <c r="A10" s="43">
        <v>300</v>
      </c>
      <c r="B10" s="40" t="s">
        <v>274</v>
      </c>
      <c r="C10" s="41" t="s">
        <v>288</v>
      </c>
      <c r="D10" s="59" t="s">
        <v>278</v>
      </c>
      <c r="E10" s="54">
        <v>57</v>
      </c>
      <c r="F10" s="43"/>
    </row>
    <row r="11" spans="1:6" ht="63.75">
      <c r="A11" s="43">
        <v>301</v>
      </c>
      <c r="B11" s="40" t="s">
        <v>274</v>
      </c>
      <c r="C11" s="41" t="s">
        <v>288</v>
      </c>
      <c r="D11" s="59" t="s">
        <v>278</v>
      </c>
      <c r="E11" s="54">
        <v>29</v>
      </c>
      <c r="F11" s="43"/>
    </row>
    <row r="12" spans="1:6" ht="63.75">
      <c r="A12" s="43">
        <v>302</v>
      </c>
      <c r="B12" s="40" t="s">
        <v>274</v>
      </c>
      <c r="C12" s="41" t="s">
        <v>289</v>
      </c>
      <c r="D12" s="59" t="s">
        <v>278</v>
      </c>
      <c r="E12" s="54">
        <v>166</v>
      </c>
      <c r="F12" s="43"/>
    </row>
    <row r="13" spans="1:6" ht="63.75">
      <c r="A13" s="43">
        <v>303</v>
      </c>
      <c r="B13" s="40" t="s">
        <v>274</v>
      </c>
      <c r="C13" s="41" t="s">
        <v>288</v>
      </c>
      <c r="D13" s="59" t="s">
        <v>278</v>
      </c>
      <c r="E13" s="69">
        <v>22</v>
      </c>
      <c r="F13" s="43"/>
    </row>
    <row r="14" spans="1:6" ht="38.25">
      <c r="A14" s="43">
        <v>304</v>
      </c>
      <c r="B14" s="40" t="s">
        <v>274</v>
      </c>
      <c r="C14" s="41" t="s">
        <v>287</v>
      </c>
      <c r="D14" s="59" t="s">
        <v>279</v>
      </c>
      <c r="E14" s="54">
        <v>1350</v>
      </c>
      <c r="F14" s="43"/>
    </row>
    <row r="15" spans="1:6" ht="38.25">
      <c r="A15" s="43">
        <v>305</v>
      </c>
      <c r="B15" s="40" t="s">
        <v>274</v>
      </c>
      <c r="C15" s="41" t="s">
        <v>286</v>
      </c>
      <c r="D15" s="59" t="s">
        <v>279</v>
      </c>
      <c r="E15" s="54">
        <v>46</v>
      </c>
      <c r="F15" s="43"/>
    </row>
    <row r="16" spans="1:6" ht="38.25">
      <c r="A16" s="43">
        <v>306</v>
      </c>
      <c r="B16" s="40" t="s">
        <v>274</v>
      </c>
      <c r="C16" s="41" t="s">
        <v>285</v>
      </c>
      <c r="D16" s="59" t="s">
        <v>279</v>
      </c>
      <c r="E16" s="54">
        <v>1890</v>
      </c>
      <c r="F16" s="43"/>
    </row>
    <row r="17" spans="1:6" ht="38.25">
      <c r="A17" s="43">
        <v>307</v>
      </c>
      <c r="B17" s="40" t="s">
        <v>274</v>
      </c>
      <c r="C17" s="41" t="s">
        <v>284</v>
      </c>
      <c r="D17" s="59" t="s">
        <v>279</v>
      </c>
      <c r="E17" s="54">
        <v>580</v>
      </c>
      <c r="F17" s="43"/>
    </row>
    <row r="18" spans="1:6" ht="38.25">
      <c r="A18" s="43">
        <v>308</v>
      </c>
      <c r="B18" s="40" t="s">
        <v>274</v>
      </c>
      <c r="C18" s="41" t="s">
        <v>283</v>
      </c>
      <c r="D18" s="59" t="s">
        <v>279</v>
      </c>
      <c r="E18" s="54">
        <v>89</v>
      </c>
      <c r="F18" s="43"/>
    </row>
    <row r="19" spans="1:6" ht="38.25">
      <c r="A19" s="43">
        <v>309</v>
      </c>
      <c r="B19" s="40" t="s">
        <v>274</v>
      </c>
      <c r="C19" s="41" t="s">
        <v>282</v>
      </c>
      <c r="D19" s="59" t="s">
        <v>279</v>
      </c>
      <c r="E19" s="54">
        <v>580</v>
      </c>
      <c r="F19" s="43"/>
    </row>
    <row r="20" spans="1:6" ht="38.25">
      <c r="A20" s="43">
        <v>310</v>
      </c>
      <c r="B20" s="40" t="s">
        <v>274</v>
      </c>
      <c r="C20" s="41" t="s">
        <v>281</v>
      </c>
      <c r="D20" s="59" t="s">
        <v>279</v>
      </c>
      <c r="E20" s="54">
        <v>82</v>
      </c>
      <c r="F20" s="43"/>
    </row>
    <row r="21" spans="1:6" ht="38.25">
      <c r="A21" s="43">
        <v>311</v>
      </c>
      <c r="B21" s="40" t="s">
        <v>274</v>
      </c>
      <c r="C21" s="41" t="s">
        <v>280</v>
      </c>
      <c r="D21" s="59" t="s">
        <v>279</v>
      </c>
      <c r="E21" s="54">
        <v>61</v>
      </c>
      <c r="F21" s="43"/>
    </row>
    <row r="22" spans="1:6" ht="204">
      <c r="A22" s="43">
        <v>312</v>
      </c>
      <c r="B22" s="40" t="s">
        <v>277</v>
      </c>
      <c r="C22" s="41" t="s">
        <v>292</v>
      </c>
      <c r="D22" s="59" t="s">
        <v>712</v>
      </c>
      <c r="E22" s="54">
        <v>33</v>
      </c>
      <c r="F22" s="43"/>
    </row>
    <row r="23" spans="1:6" ht="191.25">
      <c r="A23" s="43">
        <v>313</v>
      </c>
      <c r="B23" s="40" t="s">
        <v>277</v>
      </c>
      <c r="C23" s="41" t="s">
        <v>293</v>
      </c>
      <c r="D23" s="59" t="s">
        <v>294</v>
      </c>
      <c r="E23" s="54">
        <v>129</v>
      </c>
      <c r="F23" s="43"/>
    </row>
    <row r="24" spans="1:6" ht="51">
      <c r="A24" s="43">
        <v>314</v>
      </c>
      <c r="B24" s="40" t="s">
        <v>277</v>
      </c>
      <c r="C24" s="41" t="s">
        <v>665</v>
      </c>
      <c r="D24" s="59"/>
      <c r="E24" s="54">
        <v>8</v>
      </c>
      <c r="F24" s="43"/>
    </row>
  </sheetData>
  <sheetProtection password="DDC1" sheet="1" objects="1" scenarios="1"/>
  <dataValidations count="3">
    <dataValidation type="decimal" showDropDown="1" showErrorMessage="1" errorTitle="Felaktigt fält" error="Ska vara decimaltal" prompt="Ska vara decimaltal" sqref="E14:E24 E2:E11">
      <formula1>0</formula1>
      <formula2>9999999</formula2>
    </dataValidation>
    <dataValidation type="textLength" showDropDown="1" showErrorMessage="1" errorTitle="Felaktigt fält" error="Formatet ska vara text. Mer_x000d__x000a_information under &quot;Dataverifiering&quot;" prompt="Ska vara text" sqref="C2:C24">
      <formula1>0</formula1>
      <formula2>9999999</formula2>
    </dataValidation>
    <dataValidation type="textLength" showDropDown="1" showErrorMessage="1" errorTitle="Felaktigt fält" error="Formatet ska vara text. Mer_x000d__x000a_information under &quot;Dataverifiering&quot;" prompt="Ska vara text" sqref="B2:B24">
      <formula1>2</formula1>
      <formula2>100</formula2>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X91"/>
  <sheetViews>
    <sheetView zoomScaleNormal="100" workbookViewId="0">
      <selection activeCell="G1" sqref="G1:G1048576"/>
    </sheetView>
  </sheetViews>
  <sheetFormatPr defaultRowHeight="15"/>
  <cols>
    <col min="2" max="4" width="24.7109375" customWidth="1"/>
    <col min="5" max="5" width="14.7109375" customWidth="1"/>
    <col min="6" max="6" width="12.42578125" customWidth="1"/>
    <col min="7" max="7" width="9.140625" style="94"/>
    <col min="8" max="24" width="9.140625" style="38"/>
  </cols>
  <sheetData>
    <row r="1" spans="1:24">
      <c r="A1" s="20" t="s">
        <v>0</v>
      </c>
      <c r="B1" s="21" t="s">
        <v>1</v>
      </c>
      <c r="C1" s="21" t="s">
        <v>2</v>
      </c>
      <c r="D1" s="21" t="s">
        <v>35</v>
      </c>
      <c r="E1" s="21" t="s">
        <v>32</v>
      </c>
      <c r="F1" s="39" t="s">
        <v>33</v>
      </c>
    </row>
    <row r="2" spans="1:24" ht="26.25">
      <c r="A2" s="43">
        <v>315</v>
      </c>
      <c r="B2" s="40" t="s">
        <v>295</v>
      </c>
      <c r="C2" s="41" t="s">
        <v>296</v>
      </c>
      <c r="D2" s="59"/>
      <c r="E2" s="54">
        <v>780</v>
      </c>
      <c r="F2" s="40"/>
    </row>
    <row r="3" spans="1:24" ht="26.25">
      <c r="A3" s="43">
        <v>316</v>
      </c>
      <c r="B3" s="40" t="s">
        <v>295</v>
      </c>
      <c r="C3" s="41" t="s">
        <v>297</v>
      </c>
      <c r="D3" s="59"/>
      <c r="E3" s="54">
        <v>329</v>
      </c>
      <c r="F3" s="40"/>
    </row>
    <row r="4" spans="1:24" ht="26.25">
      <c r="A4" s="43">
        <v>317</v>
      </c>
      <c r="B4" s="40" t="s">
        <v>295</v>
      </c>
      <c r="C4" s="41" t="s">
        <v>298</v>
      </c>
      <c r="D4" s="59"/>
      <c r="E4" s="54">
        <v>1932</v>
      </c>
      <c r="F4" s="40"/>
    </row>
    <row r="5" spans="1:24">
      <c r="A5" s="43">
        <v>318</v>
      </c>
      <c r="B5" s="40" t="s">
        <v>299</v>
      </c>
      <c r="C5" s="41" t="s">
        <v>383</v>
      </c>
      <c r="D5" s="59"/>
      <c r="E5" s="54">
        <v>5640</v>
      </c>
      <c r="F5" s="40"/>
    </row>
    <row r="6" spans="1:24" ht="26.25">
      <c r="A6" s="43">
        <v>319</v>
      </c>
      <c r="B6" s="40" t="s">
        <v>300</v>
      </c>
      <c r="C6" s="41" t="s">
        <v>713</v>
      </c>
      <c r="D6" s="59"/>
      <c r="E6" s="54">
        <f>10*12</f>
        <v>120</v>
      </c>
      <c r="F6" s="40"/>
    </row>
    <row r="7" spans="1:24" ht="39">
      <c r="A7" s="43">
        <v>320</v>
      </c>
      <c r="B7" s="40" t="s">
        <v>300</v>
      </c>
      <c r="C7" s="41" t="s">
        <v>714</v>
      </c>
      <c r="D7" s="59"/>
      <c r="E7" s="54">
        <v>174</v>
      </c>
      <c r="F7" s="40"/>
    </row>
    <row r="8" spans="1:24" ht="90">
      <c r="A8" s="43">
        <v>321</v>
      </c>
      <c r="B8" s="40" t="s">
        <v>301</v>
      </c>
      <c r="C8" s="41" t="s">
        <v>306</v>
      </c>
      <c r="D8" s="59" t="s">
        <v>305</v>
      </c>
      <c r="E8" s="54">
        <v>550</v>
      </c>
      <c r="F8" s="40"/>
    </row>
    <row r="9" spans="1:24" ht="115.5">
      <c r="A9" s="43">
        <v>322</v>
      </c>
      <c r="B9" s="40" t="s">
        <v>301</v>
      </c>
      <c r="C9" s="41" t="s">
        <v>312</v>
      </c>
      <c r="D9" s="59" t="s">
        <v>308</v>
      </c>
      <c r="E9" s="54">
        <v>14784</v>
      </c>
      <c r="F9" s="40" t="s">
        <v>304</v>
      </c>
    </row>
    <row r="10" spans="1:24" ht="39">
      <c r="A10" s="43">
        <v>323</v>
      </c>
      <c r="B10" s="44" t="s">
        <v>301</v>
      </c>
      <c r="C10" s="45" t="s">
        <v>302</v>
      </c>
      <c r="D10" s="60"/>
      <c r="E10" s="70">
        <v>82000</v>
      </c>
      <c r="F10" s="44"/>
    </row>
    <row r="11" spans="1:24" ht="39">
      <c r="A11" s="43">
        <v>324</v>
      </c>
      <c r="B11" s="40" t="s">
        <v>301</v>
      </c>
      <c r="C11" s="41" t="s">
        <v>303</v>
      </c>
      <c r="D11" s="59"/>
      <c r="E11" s="54">
        <v>67000</v>
      </c>
      <c r="F11" s="40"/>
    </row>
    <row r="12" spans="1:24" ht="26.25">
      <c r="A12" s="43">
        <v>325</v>
      </c>
      <c r="B12" s="44" t="s">
        <v>301</v>
      </c>
      <c r="C12" s="45" t="s">
        <v>307</v>
      </c>
      <c r="D12" s="71" t="s">
        <v>744</v>
      </c>
      <c r="E12" s="70">
        <v>9000</v>
      </c>
      <c r="F12" s="44" t="s">
        <v>304</v>
      </c>
    </row>
    <row r="13" spans="1:24" ht="90">
      <c r="A13" s="43">
        <v>326</v>
      </c>
      <c r="B13" s="40" t="s">
        <v>301</v>
      </c>
      <c r="C13" s="41" t="s">
        <v>311</v>
      </c>
      <c r="D13" s="59" t="s">
        <v>305</v>
      </c>
      <c r="E13" s="54">
        <v>26200</v>
      </c>
      <c r="F13" s="40" t="s">
        <v>304</v>
      </c>
    </row>
    <row r="14" spans="1:24" s="33" customFormat="1" ht="64.5">
      <c r="A14" s="43">
        <v>327</v>
      </c>
      <c r="B14" s="44" t="s">
        <v>301</v>
      </c>
      <c r="C14" s="45" t="s">
        <v>745</v>
      </c>
      <c r="D14" s="60"/>
      <c r="E14" s="70">
        <v>11000</v>
      </c>
      <c r="F14" s="44" t="s">
        <v>304</v>
      </c>
      <c r="G14" s="94"/>
      <c r="H14" s="38"/>
      <c r="I14" s="38"/>
      <c r="J14" s="38"/>
      <c r="K14" s="38"/>
      <c r="L14" s="38"/>
      <c r="M14" s="38"/>
      <c r="N14" s="38"/>
      <c r="O14" s="38"/>
      <c r="P14" s="38"/>
      <c r="Q14" s="38"/>
      <c r="R14" s="38"/>
      <c r="S14" s="38"/>
      <c r="T14" s="38"/>
      <c r="U14" s="38"/>
      <c r="V14" s="38"/>
      <c r="W14" s="38"/>
      <c r="X14" s="38"/>
    </row>
    <row r="15" spans="1:24" s="33" customFormat="1" ht="64.5">
      <c r="A15" s="43">
        <v>328</v>
      </c>
      <c r="B15" s="44" t="s">
        <v>301</v>
      </c>
      <c r="C15" s="45" t="s">
        <v>746</v>
      </c>
      <c r="D15" s="60"/>
      <c r="E15" s="70">
        <v>3850</v>
      </c>
      <c r="F15" s="44"/>
      <c r="G15" s="94"/>
      <c r="H15" s="38"/>
      <c r="I15" s="38"/>
      <c r="J15" s="38"/>
      <c r="K15" s="38"/>
      <c r="L15" s="38"/>
      <c r="M15" s="38"/>
      <c r="N15" s="38"/>
      <c r="O15" s="38"/>
      <c r="P15" s="38"/>
      <c r="Q15" s="38"/>
      <c r="R15" s="38"/>
      <c r="S15" s="38"/>
      <c r="T15" s="38"/>
      <c r="U15" s="38"/>
      <c r="V15" s="38"/>
      <c r="W15" s="38"/>
      <c r="X15" s="38"/>
    </row>
    <row r="16" spans="1:24" s="33" customFormat="1" ht="64.5">
      <c r="A16" s="43">
        <v>329</v>
      </c>
      <c r="B16" s="44" t="s">
        <v>301</v>
      </c>
      <c r="C16" s="45" t="s">
        <v>747</v>
      </c>
      <c r="D16" s="60"/>
      <c r="E16" s="70">
        <v>4000</v>
      </c>
      <c r="F16" s="44"/>
      <c r="G16" s="94"/>
      <c r="H16" s="38"/>
      <c r="I16" s="38"/>
      <c r="J16" s="38"/>
      <c r="K16" s="38"/>
      <c r="L16" s="38"/>
      <c r="M16" s="38"/>
      <c r="N16" s="38"/>
      <c r="O16" s="38"/>
      <c r="P16" s="38"/>
      <c r="Q16" s="38"/>
      <c r="R16" s="38"/>
      <c r="S16" s="38"/>
      <c r="T16" s="38"/>
      <c r="U16" s="38"/>
      <c r="V16" s="38"/>
      <c r="W16" s="38"/>
      <c r="X16" s="38"/>
    </row>
    <row r="17" spans="1:7" ht="77.25">
      <c r="A17" s="43">
        <v>330</v>
      </c>
      <c r="B17" s="40" t="s">
        <v>301</v>
      </c>
      <c r="C17" s="41" t="s">
        <v>314</v>
      </c>
      <c r="D17" s="59" t="s">
        <v>313</v>
      </c>
      <c r="E17" s="54">
        <v>57024</v>
      </c>
      <c r="F17" s="40"/>
    </row>
    <row r="18" spans="1:7" ht="77.25">
      <c r="A18" s="43">
        <v>331</v>
      </c>
      <c r="B18" s="40" t="s">
        <v>301</v>
      </c>
      <c r="C18" s="41" t="s">
        <v>316</v>
      </c>
      <c r="D18" s="59" t="s">
        <v>313</v>
      </c>
      <c r="E18" s="54">
        <v>23328</v>
      </c>
      <c r="F18" s="40" t="s">
        <v>304</v>
      </c>
    </row>
    <row r="19" spans="1:7" ht="77.25">
      <c r="A19" s="43">
        <v>332</v>
      </c>
      <c r="B19" s="40" t="s">
        <v>301</v>
      </c>
      <c r="C19" s="41" t="s">
        <v>315</v>
      </c>
      <c r="D19" s="59" t="s">
        <v>313</v>
      </c>
      <c r="E19" s="54">
        <v>48384</v>
      </c>
      <c r="F19" s="40"/>
    </row>
    <row r="20" spans="1:7" ht="115.5">
      <c r="A20" s="43">
        <v>333</v>
      </c>
      <c r="B20" s="40" t="s">
        <v>301</v>
      </c>
      <c r="C20" s="41" t="s">
        <v>310</v>
      </c>
      <c r="D20" s="59" t="s">
        <v>308</v>
      </c>
      <c r="E20" s="54">
        <v>5616</v>
      </c>
      <c r="F20" s="40"/>
    </row>
    <row r="21" spans="1:7" ht="115.5">
      <c r="A21" s="43">
        <v>334</v>
      </c>
      <c r="B21" s="40" t="s">
        <v>301</v>
      </c>
      <c r="C21" s="41" t="s">
        <v>309</v>
      </c>
      <c r="D21" s="59" t="s">
        <v>308</v>
      </c>
      <c r="E21" s="54">
        <v>3240</v>
      </c>
      <c r="F21" s="40"/>
    </row>
    <row r="22" spans="1:7" s="2" customFormat="1" ht="230.25">
      <c r="A22" s="55">
        <v>335</v>
      </c>
      <c r="B22" s="44" t="s">
        <v>317</v>
      </c>
      <c r="C22" s="45" t="s">
        <v>750</v>
      </c>
      <c r="D22" s="60" t="s">
        <v>751</v>
      </c>
      <c r="E22" s="70">
        <v>1624</v>
      </c>
      <c r="F22" s="44"/>
      <c r="G22" s="92"/>
    </row>
    <row r="23" spans="1:7" ht="39">
      <c r="A23" s="43">
        <v>336</v>
      </c>
      <c r="B23" s="40" t="s">
        <v>318</v>
      </c>
      <c r="C23" s="41" t="s">
        <v>350</v>
      </c>
      <c r="D23" s="59" t="s">
        <v>349</v>
      </c>
      <c r="E23" s="54">
        <v>470</v>
      </c>
      <c r="F23" s="40"/>
    </row>
    <row r="24" spans="1:7" ht="39">
      <c r="A24" s="43">
        <v>337</v>
      </c>
      <c r="B24" s="40" t="s">
        <v>318</v>
      </c>
      <c r="C24" s="41" t="s">
        <v>351</v>
      </c>
      <c r="D24" s="59" t="s">
        <v>349</v>
      </c>
      <c r="E24" s="54">
        <v>300</v>
      </c>
      <c r="F24" s="40" t="s">
        <v>304</v>
      </c>
    </row>
    <row r="25" spans="1:7" ht="39">
      <c r="A25" s="43">
        <v>338</v>
      </c>
      <c r="B25" s="40" t="s">
        <v>318</v>
      </c>
      <c r="C25" s="41" t="s">
        <v>352</v>
      </c>
      <c r="D25" s="59" t="s">
        <v>349</v>
      </c>
      <c r="E25" s="54">
        <v>150</v>
      </c>
      <c r="F25" s="40"/>
    </row>
    <row r="26" spans="1:7" ht="39">
      <c r="A26" s="43">
        <v>339</v>
      </c>
      <c r="B26" s="40" t="s">
        <v>318</v>
      </c>
      <c r="C26" s="41" t="s">
        <v>353</v>
      </c>
      <c r="D26" s="59" t="s">
        <v>349</v>
      </c>
      <c r="E26" s="54">
        <v>570</v>
      </c>
      <c r="F26" s="40"/>
    </row>
    <row r="27" spans="1:7" ht="39">
      <c r="A27" s="43">
        <v>340</v>
      </c>
      <c r="B27" s="40" t="s">
        <v>318</v>
      </c>
      <c r="C27" s="41" t="s">
        <v>354</v>
      </c>
      <c r="D27" s="59" t="s">
        <v>349</v>
      </c>
      <c r="E27" s="54">
        <v>950</v>
      </c>
      <c r="F27" s="40"/>
    </row>
    <row r="28" spans="1:7" ht="39">
      <c r="A28" s="43">
        <v>341</v>
      </c>
      <c r="B28" s="40" t="s">
        <v>318</v>
      </c>
      <c r="C28" s="41" t="s">
        <v>359</v>
      </c>
      <c r="D28" s="59" t="s">
        <v>355</v>
      </c>
      <c r="E28" s="54">
        <v>760</v>
      </c>
      <c r="F28" s="40" t="s">
        <v>304</v>
      </c>
    </row>
    <row r="29" spans="1:7" ht="39">
      <c r="A29" s="43">
        <v>342</v>
      </c>
      <c r="B29" s="40" t="s">
        <v>318</v>
      </c>
      <c r="C29" s="41" t="s">
        <v>358</v>
      </c>
      <c r="D29" s="59" t="s">
        <v>355</v>
      </c>
      <c r="E29" s="54">
        <v>320</v>
      </c>
      <c r="F29" s="40"/>
    </row>
    <row r="30" spans="1:7" ht="39">
      <c r="A30" s="43">
        <v>343</v>
      </c>
      <c r="B30" s="40" t="s">
        <v>318</v>
      </c>
      <c r="C30" s="41" t="s">
        <v>357</v>
      </c>
      <c r="D30" s="59" t="s">
        <v>355</v>
      </c>
      <c r="E30" s="54">
        <v>930</v>
      </c>
      <c r="F30" s="40"/>
    </row>
    <row r="31" spans="1:7" ht="39">
      <c r="A31" s="43">
        <v>344</v>
      </c>
      <c r="B31" s="40" t="s">
        <v>318</v>
      </c>
      <c r="C31" s="41" t="s">
        <v>356</v>
      </c>
      <c r="D31" s="59" t="s">
        <v>355</v>
      </c>
      <c r="E31" s="54">
        <v>6000</v>
      </c>
      <c r="F31" s="40"/>
    </row>
    <row r="32" spans="1:7" ht="39">
      <c r="A32" s="43">
        <v>345</v>
      </c>
      <c r="B32" s="40" t="s">
        <v>318</v>
      </c>
      <c r="C32" s="41" t="s">
        <v>319</v>
      </c>
      <c r="D32" s="59" t="s">
        <v>355</v>
      </c>
      <c r="E32" s="54">
        <v>37790</v>
      </c>
      <c r="F32" s="40" t="s">
        <v>304</v>
      </c>
    </row>
    <row r="33" spans="1:6" ht="26.25">
      <c r="A33" s="43">
        <v>346</v>
      </c>
      <c r="B33" s="40" t="s">
        <v>320</v>
      </c>
      <c r="C33" s="41" t="s">
        <v>321</v>
      </c>
      <c r="D33" s="59"/>
      <c r="E33" s="54">
        <v>1130</v>
      </c>
      <c r="F33" s="40" t="s">
        <v>304</v>
      </c>
    </row>
    <row r="34" spans="1:6" ht="39">
      <c r="A34" s="43">
        <v>347</v>
      </c>
      <c r="B34" s="40" t="s">
        <v>320</v>
      </c>
      <c r="C34" s="41" t="s">
        <v>322</v>
      </c>
      <c r="D34" s="59"/>
      <c r="E34" s="54">
        <v>220</v>
      </c>
      <c r="F34" s="40"/>
    </row>
    <row r="35" spans="1:6" ht="26.25">
      <c r="A35" s="43">
        <v>348</v>
      </c>
      <c r="B35" s="40" t="s">
        <v>320</v>
      </c>
      <c r="C35" s="41" t="s">
        <v>323</v>
      </c>
      <c r="D35" s="59"/>
      <c r="E35" s="54">
        <v>740</v>
      </c>
      <c r="F35" s="40"/>
    </row>
    <row r="36" spans="1:6" ht="26.25">
      <c r="A36" s="43">
        <v>349</v>
      </c>
      <c r="B36" s="40" t="s">
        <v>320</v>
      </c>
      <c r="C36" s="41" t="s">
        <v>324</v>
      </c>
      <c r="D36" s="59"/>
      <c r="E36" s="54">
        <v>860</v>
      </c>
      <c r="F36" s="40"/>
    </row>
    <row r="37" spans="1:6" ht="26.25">
      <c r="A37" s="43">
        <v>350</v>
      </c>
      <c r="B37" s="40" t="s">
        <v>320</v>
      </c>
      <c r="C37" s="41" t="s">
        <v>325</v>
      </c>
      <c r="D37" s="59"/>
      <c r="E37" s="54">
        <v>2310</v>
      </c>
      <c r="F37" s="40"/>
    </row>
    <row r="38" spans="1:6" ht="51.75">
      <c r="A38" s="43">
        <v>351</v>
      </c>
      <c r="B38" s="40" t="s">
        <v>320</v>
      </c>
      <c r="C38" s="41" t="s">
        <v>326</v>
      </c>
      <c r="D38" s="59"/>
      <c r="E38" s="54">
        <v>800</v>
      </c>
      <c r="F38" s="40"/>
    </row>
    <row r="39" spans="1:6" ht="51.75">
      <c r="A39" s="43">
        <v>352</v>
      </c>
      <c r="B39" s="40" t="s">
        <v>320</v>
      </c>
      <c r="C39" s="41" t="s">
        <v>327</v>
      </c>
      <c r="D39" s="59"/>
      <c r="E39" s="54">
        <v>204</v>
      </c>
      <c r="F39" s="40"/>
    </row>
    <row r="40" spans="1:6" ht="51.75">
      <c r="A40" s="43">
        <v>353</v>
      </c>
      <c r="B40" s="40" t="s">
        <v>328</v>
      </c>
      <c r="C40" s="41" t="s">
        <v>329</v>
      </c>
      <c r="D40" s="59"/>
      <c r="E40" s="54">
        <v>23000</v>
      </c>
      <c r="F40" s="40"/>
    </row>
    <row r="41" spans="1:6" ht="51.75">
      <c r="A41" s="43">
        <v>354</v>
      </c>
      <c r="B41" s="40" t="s">
        <v>328</v>
      </c>
      <c r="C41" s="41" t="s">
        <v>361</v>
      </c>
      <c r="D41" s="59" t="s">
        <v>360</v>
      </c>
      <c r="E41" s="54">
        <v>204</v>
      </c>
      <c r="F41" s="40" t="s">
        <v>304</v>
      </c>
    </row>
    <row r="42" spans="1:6" ht="51.75">
      <c r="A42" s="43">
        <v>355</v>
      </c>
      <c r="B42" s="40" t="s">
        <v>328</v>
      </c>
      <c r="C42" s="41" t="s">
        <v>362</v>
      </c>
      <c r="D42" s="59" t="s">
        <v>360</v>
      </c>
      <c r="E42" s="54">
        <v>700</v>
      </c>
      <c r="F42" s="40"/>
    </row>
    <row r="43" spans="1:6" ht="26.25">
      <c r="A43" s="43">
        <v>356</v>
      </c>
      <c r="B43" s="40" t="s">
        <v>328</v>
      </c>
      <c r="C43" s="41" t="s">
        <v>330</v>
      </c>
      <c r="D43" s="59"/>
      <c r="E43" s="54">
        <v>24</v>
      </c>
      <c r="F43" s="40"/>
    </row>
    <row r="44" spans="1:6" ht="64.5">
      <c r="A44" s="43">
        <v>357</v>
      </c>
      <c r="B44" s="40" t="s">
        <v>328</v>
      </c>
      <c r="C44" s="41" t="s">
        <v>331</v>
      </c>
      <c r="D44" s="59"/>
      <c r="E44" s="54">
        <v>444</v>
      </c>
      <c r="F44" s="40"/>
    </row>
    <row r="45" spans="1:6" ht="51.75">
      <c r="A45" s="43">
        <v>358</v>
      </c>
      <c r="B45" s="40" t="s">
        <v>332</v>
      </c>
      <c r="C45" s="41" t="s">
        <v>621</v>
      </c>
      <c r="D45" s="59"/>
      <c r="E45" s="54">
        <v>1000</v>
      </c>
      <c r="F45" s="40" t="s">
        <v>304</v>
      </c>
    </row>
    <row r="46" spans="1:6" ht="64.5">
      <c r="A46" s="43">
        <v>359</v>
      </c>
      <c r="B46" s="44" t="s">
        <v>332</v>
      </c>
      <c r="C46" s="45" t="s">
        <v>363</v>
      </c>
      <c r="D46" s="60" t="s">
        <v>748</v>
      </c>
      <c r="E46" s="70">
        <v>3600</v>
      </c>
      <c r="F46" s="44"/>
    </row>
    <row r="47" spans="1:6" ht="64.5">
      <c r="A47" s="43">
        <v>360</v>
      </c>
      <c r="B47" s="44" t="s">
        <v>332</v>
      </c>
      <c r="C47" s="45" t="s">
        <v>364</v>
      </c>
      <c r="D47" s="60" t="s">
        <v>749</v>
      </c>
      <c r="E47" s="70">
        <v>1872</v>
      </c>
      <c r="F47" s="44" t="s">
        <v>304</v>
      </c>
    </row>
    <row r="48" spans="1:6" ht="64.5">
      <c r="A48" s="43">
        <v>361</v>
      </c>
      <c r="B48" s="44" t="s">
        <v>332</v>
      </c>
      <c r="C48" s="45" t="s">
        <v>365</v>
      </c>
      <c r="D48" s="60" t="s">
        <v>748</v>
      </c>
      <c r="E48" s="70">
        <v>3384</v>
      </c>
      <c r="F48" s="44"/>
    </row>
    <row r="49" spans="1:6" ht="64.5">
      <c r="A49" s="43">
        <v>362</v>
      </c>
      <c r="B49" s="44" t="s">
        <v>332</v>
      </c>
      <c r="C49" s="45" t="s">
        <v>366</v>
      </c>
      <c r="D49" s="60" t="s">
        <v>748</v>
      </c>
      <c r="E49" s="70">
        <v>444</v>
      </c>
      <c r="F49" s="44"/>
    </row>
    <row r="50" spans="1:6" ht="64.5">
      <c r="A50" s="43">
        <v>363</v>
      </c>
      <c r="B50" s="44" t="s">
        <v>332</v>
      </c>
      <c r="C50" s="45" t="s">
        <v>367</v>
      </c>
      <c r="D50" s="60" t="s">
        <v>749</v>
      </c>
      <c r="E50" s="70">
        <v>6000</v>
      </c>
      <c r="F50" s="44" t="s">
        <v>304</v>
      </c>
    </row>
    <row r="51" spans="1:6" ht="64.5">
      <c r="A51" s="43">
        <v>364</v>
      </c>
      <c r="B51" s="44" t="s">
        <v>332</v>
      </c>
      <c r="C51" s="45" t="s">
        <v>368</v>
      </c>
      <c r="D51" s="60" t="s">
        <v>749</v>
      </c>
      <c r="E51" s="70">
        <v>3840</v>
      </c>
      <c r="F51" s="44"/>
    </row>
    <row r="52" spans="1:6" ht="64.5">
      <c r="A52" s="43">
        <v>365</v>
      </c>
      <c r="B52" s="40" t="s">
        <v>333</v>
      </c>
      <c r="C52" s="41" t="s">
        <v>334</v>
      </c>
      <c r="D52" s="59"/>
      <c r="E52" s="54">
        <v>22500</v>
      </c>
      <c r="F52" s="40"/>
    </row>
    <row r="53" spans="1:6" ht="51.75">
      <c r="A53" s="43">
        <v>366</v>
      </c>
      <c r="B53" s="40" t="s">
        <v>333</v>
      </c>
      <c r="C53" s="41" t="s">
        <v>376</v>
      </c>
      <c r="D53" s="59" t="s">
        <v>370</v>
      </c>
      <c r="E53" s="54">
        <v>6144</v>
      </c>
      <c r="F53" s="40" t="s">
        <v>304</v>
      </c>
    </row>
    <row r="54" spans="1:6" ht="77.25">
      <c r="A54" s="43">
        <v>367</v>
      </c>
      <c r="B54" s="40" t="s">
        <v>333</v>
      </c>
      <c r="C54" s="41" t="s">
        <v>375</v>
      </c>
      <c r="D54" s="59" t="s">
        <v>369</v>
      </c>
      <c r="E54" s="54">
        <v>5040</v>
      </c>
      <c r="F54" s="40" t="s">
        <v>304</v>
      </c>
    </row>
    <row r="55" spans="1:6" ht="77.25">
      <c r="A55" s="43">
        <v>368</v>
      </c>
      <c r="B55" s="40" t="s">
        <v>333</v>
      </c>
      <c r="C55" s="41" t="s">
        <v>374</v>
      </c>
      <c r="D55" s="59" t="s">
        <v>370</v>
      </c>
      <c r="E55" s="54">
        <v>2880</v>
      </c>
      <c r="F55" s="40" t="s">
        <v>304</v>
      </c>
    </row>
    <row r="56" spans="1:6" ht="64.5">
      <c r="A56" s="43">
        <v>369</v>
      </c>
      <c r="B56" s="40" t="s">
        <v>333</v>
      </c>
      <c r="C56" s="41" t="s">
        <v>335</v>
      </c>
      <c r="D56" s="59"/>
      <c r="E56" s="54">
        <v>72000</v>
      </c>
      <c r="F56" s="40" t="s">
        <v>304</v>
      </c>
    </row>
    <row r="57" spans="1:6" ht="51.75">
      <c r="A57" s="43">
        <v>370</v>
      </c>
      <c r="B57" s="40" t="s">
        <v>333</v>
      </c>
      <c r="C57" s="41" t="s">
        <v>373</v>
      </c>
      <c r="D57" s="59" t="s">
        <v>370</v>
      </c>
      <c r="E57" s="54">
        <v>14280</v>
      </c>
      <c r="F57" s="40" t="s">
        <v>304</v>
      </c>
    </row>
    <row r="58" spans="1:6" ht="77.25">
      <c r="A58" s="43">
        <v>371</v>
      </c>
      <c r="B58" s="40" t="s">
        <v>333</v>
      </c>
      <c r="C58" s="41" t="s">
        <v>372</v>
      </c>
      <c r="D58" s="59" t="s">
        <v>369</v>
      </c>
      <c r="E58" s="54">
        <v>11808</v>
      </c>
      <c r="F58" s="40" t="s">
        <v>304</v>
      </c>
    </row>
    <row r="59" spans="1:6" ht="77.25">
      <c r="A59" s="43">
        <v>372</v>
      </c>
      <c r="B59" s="40" t="s">
        <v>333</v>
      </c>
      <c r="C59" s="41" t="s">
        <v>371</v>
      </c>
      <c r="D59" s="59" t="s">
        <v>370</v>
      </c>
      <c r="E59" s="54">
        <v>9480</v>
      </c>
      <c r="F59" s="40" t="s">
        <v>304</v>
      </c>
    </row>
    <row r="60" spans="1:6" ht="51.75">
      <c r="A60" s="43">
        <v>373</v>
      </c>
      <c r="B60" s="40" t="s">
        <v>336</v>
      </c>
      <c r="C60" s="41" t="s">
        <v>340</v>
      </c>
      <c r="D60" s="59" t="s">
        <v>339</v>
      </c>
      <c r="E60" s="54">
        <v>612</v>
      </c>
      <c r="F60" s="40" t="s">
        <v>304</v>
      </c>
    </row>
    <row r="61" spans="1:6" ht="51.75">
      <c r="A61" s="43">
        <v>374</v>
      </c>
      <c r="B61" s="40" t="s">
        <v>336</v>
      </c>
      <c r="C61" s="41" t="s">
        <v>341</v>
      </c>
      <c r="D61" s="59" t="s">
        <v>339</v>
      </c>
      <c r="E61" s="54">
        <v>372</v>
      </c>
      <c r="F61" s="40"/>
    </row>
    <row r="62" spans="1:6" ht="51.75">
      <c r="A62" s="43">
        <v>375</v>
      </c>
      <c r="B62" s="40" t="s">
        <v>336</v>
      </c>
      <c r="C62" s="41" t="s">
        <v>342</v>
      </c>
      <c r="D62" s="59" t="s">
        <v>339</v>
      </c>
      <c r="E62" s="54">
        <v>2760</v>
      </c>
      <c r="F62" s="40"/>
    </row>
    <row r="63" spans="1:6" ht="51.75">
      <c r="A63" s="43">
        <v>376</v>
      </c>
      <c r="B63" s="40" t="s">
        <v>336</v>
      </c>
      <c r="C63" s="41" t="s">
        <v>715</v>
      </c>
      <c r="D63" s="59" t="s">
        <v>339</v>
      </c>
      <c r="E63" s="54">
        <v>660</v>
      </c>
      <c r="F63" s="40" t="s">
        <v>304</v>
      </c>
    </row>
    <row r="64" spans="1:6" ht="51.75">
      <c r="A64" s="43">
        <v>377</v>
      </c>
      <c r="B64" s="40" t="s">
        <v>336</v>
      </c>
      <c r="C64" s="41" t="s">
        <v>343</v>
      </c>
      <c r="D64" s="59" t="s">
        <v>339</v>
      </c>
      <c r="E64" s="54">
        <v>780</v>
      </c>
      <c r="F64" s="40"/>
    </row>
    <row r="65" spans="1:6" ht="51.75">
      <c r="A65" s="43">
        <v>378</v>
      </c>
      <c r="B65" s="40" t="s">
        <v>336</v>
      </c>
      <c r="C65" s="41" t="s">
        <v>344</v>
      </c>
      <c r="D65" s="59" t="s">
        <v>339</v>
      </c>
      <c r="E65" s="54">
        <v>468</v>
      </c>
      <c r="F65" s="40"/>
    </row>
    <row r="66" spans="1:6" ht="51.75">
      <c r="A66" s="43">
        <v>379</v>
      </c>
      <c r="B66" s="40" t="s">
        <v>336</v>
      </c>
      <c r="C66" s="41" t="s">
        <v>345</v>
      </c>
      <c r="D66" s="59" t="s">
        <v>339</v>
      </c>
      <c r="E66" s="54">
        <v>420</v>
      </c>
      <c r="F66" s="40"/>
    </row>
    <row r="67" spans="1:6" ht="51.75">
      <c r="A67" s="43">
        <v>380</v>
      </c>
      <c r="B67" s="40" t="s">
        <v>336</v>
      </c>
      <c r="C67" s="41" t="s">
        <v>346</v>
      </c>
      <c r="D67" s="59" t="s">
        <v>339</v>
      </c>
      <c r="E67" s="54">
        <v>4080</v>
      </c>
      <c r="F67" s="40"/>
    </row>
    <row r="68" spans="1:6" ht="51.75">
      <c r="A68" s="43">
        <v>381</v>
      </c>
      <c r="B68" s="40" t="s">
        <v>620</v>
      </c>
      <c r="C68" s="41" t="s">
        <v>348</v>
      </c>
      <c r="D68" s="59" t="s">
        <v>622</v>
      </c>
      <c r="E68" s="54">
        <v>780</v>
      </c>
      <c r="F68" s="40" t="s">
        <v>304</v>
      </c>
    </row>
    <row r="69" spans="1:6" ht="51.75">
      <c r="A69" s="43">
        <v>382</v>
      </c>
      <c r="B69" s="40" t="s">
        <v>620</v>
      </c>
      <c r="C69" s="41" t="s">
        <v>623</v>
      </c>
      <c r="D69" s="59" t="s">
        <v>622</v>
      </c>
      <c r="E69" s="54">
        <v>3000</v>
      </c>
      <c r="F69" s="40"/>
    </row>
    <row r="70" spans="1:6" ht="51.75">
      <c r="A70" s="43">
        <v>383</v>
      </c>
      <c r="B70" s="40" t="s">
        <v>620</v>
      </c>
      <c r="C70" s="41" t="s">
        <v>624</v>
      </c>
      <c r="D70" s="59" t="s">
        <v>622</v>
      </c>
      <c r="E70" s="54">
        <v>2600</v>
      </c>
      <c r="F70" s="40"/>
    </row>
    <row r="71" spans="1:6" ht="51.75">
      <c r="A71" s="43">
        <v>384</v>
      </c>
      <c r="B71" s="40" t="s">
        <v>620</v>
      </c>
      <c r="C71" s="41" t="s">
        <v>625</v>
      </c>
      <c r="D71" s="59" t="s">
        <v>622</v>
      </c>
      <c r="E71" s="54">
        <v>3000</v>
      </c>
      <c r="F71" s="40"/>
    </row>
    <row r="72" spans="1:6" ht="51.75">
      <c r="A72" s="43">
        <v>385</v>
      </c>
      <c r="B72" s="40" t="s">
        <v>620</v>
      </c>
      <c r="C72" s="41" t="s">
        <v>626</v>
      </c>
      <c r="D72" s="59" t="s">
        <v>622</v>
      </c>
      <c r="E72" s="54">
        <v>880</v>
      </c>
      <c r="F72" s="40"/>
    </row>
    <row r="73" spans="1:6" ht="51.75">
      <c r="A73" s="43">
        <v>386</v>
      </c>
      <c r="B73" s="40" t="s">
        <v>620</v>
      </c>
      <c r="C73" s="41" t="s">
        <v>627</v>
      </c>
      <c r="D73" s="59" t="s">
        <v>622</v>
      </c>
      <c r="E73" s="54">
        <v>2880</v>
      </c>
      <c r="F73" s="40" t="s">
        <v>304</v>
      </c>
    </row>
    <row r="74" spans="1:6" ht="51.75">
      <c r="A74" s="43">
        <v>387</v>
      </c>
      <c r="B74" s="40" t="s">
        <v>620</v>
      </c>
      <c r="C74" s="41" t="s">
        <v>629</v>
      </c>
      <c r="D74" s="59" t="s">
        <v>622</v>
      </c>
      <c r="E74" s="54">
        <v>1920</v>
      </c>
      <c r="F74" s="40"/>
    </row>
    <row r="75" spans="1:6" ht="51.75">
      <c r="A75" s="43">
        <v>388</v>
      </c>
      <c r="B75" s="40" t="s">
        <v>620</v>
      </c>
      <c r="C75" s="41" t="s">
        <v>628</v>
      </c>
      <c r="D75" s="59" t="s">
        <v>622</v>
      </c>
      <c r="E75" s="54">
        <v>1560</v>
      </c>
      <c r="F75" s="40"/>
    </row>
    <row r="76" spans="1:6" ht="90">
      <c r="A76" s="43">
        <v>389</v>
      </c>
      <c r="B76" s="40" t="s">
        <v>620</v>
      </c>
      <c r="C76" s="41" t="s">
        <v>630</v>
      </c>
      <c r="D76" s="59" t="s">
        <v>622</v>
      </c>
      <c r="E76" s="54">
        <v>1850</v>
      </c>
      <c r="F76" s="40"/>
    </row>
    <row r="77" spans="1:6" ht="51.75">
      <c r="A77" s="43">
        <v>390</v>
      </c>
      <c r="B77" s="40" t="s">
        <v>620</v>
      </c>
      <c r="C77" s="41" t="s">
        <v>631</v>
      </c>
      <c r="D77" s="59" t="s">
        <v>622</v>
      </c>
      <c r="E77" s="54" t="s">
        <v>338</v>
      </c>
      <c r="F77" s="40"/>
    </row>
    <row r="78" spans="1:6" ht="51.75">
      <c r="A78" s="43">
        <v>391</v>
      </c>
      <c r="B78" s="40" t="s">
        <v>620</v>
      </c>
      <c r="C78" s="41" t="s">
        <v>632</v>
      </c>
      <c r="D78" s="59" t="s">
        <v>622</v>
      </c>
      <c r="E78" s="54">
        <v>363</v>
      </c>
      <c r="F78" s="40"/>
    </row>
    <row r="79" spans="1:6" ht="51.75">
      <c r="A79" s="43">
        <v>392</v>
      </c>
      <c r="B79" s="40" t="s">
        <v>620</v>
      </c>
      <c r="C79" s="41" t="s">
        <v>347</v>
      </c>
      <c r="D79" s="59" t="s">
        <v>622</v>
      </c>
      <c r="E79" s="54">
        <v>2040</v>
      </c>
      <c r="F79" s="40" t="s">
        <v>304</v>
      </c>
    </row>
    <row r="80" spans="1:6" ht="64.5">
      <c r="A80" s="43">
        <v>393</v>
      </c>
      <c r="B80" s="44" t="s">
        <v>337</v>
      </c>
      <c r="C80" s="45" t="s">
        <v>382</v>
      </c>
      <c r="D80" s="60" t="s">
        <v>738</v>
      </c>
      <c r="E80" s="70">
        <v>1850</v>
      </c>
      <c r="F80" s="44"/>
    </row>
    <row r="81" spans="1:24" ht="90">
      <c r="A81" s="43">
        <v>394</v>
      </c>
      <c r="B81" s="40" t="s">
        <v>337</v>
      </c>
      <c r="C81" s="41" t="s">
        <v>381</v>
      </c>
      <c r="D81" s="59" t="s">
        <v>377</v>
      </c>
      <c r="E81" s="54">
        <v>9700</v>
      </c>
      <c r="F81" s="40" t="s">
        <v>304</v>
      </c>
    </row>
    <row r="82" spans="1:24" s="1" customFormat="1" ht="90">
      <c r="A82" s="43">
        <v>395</v>
      </c>
      <c r="B82" s="40" t="s">
        <v>337</v>
      </c>
      <c r="C82" s="41" t="s">
        <v>663</v>
      </c>
      <c r="D82" s="59" t="s">
        <v>377</v>
      </c>
      <c r="E82" s="54">
        <v>3000</v>
      </c>
      <c r="F82" s="40"/>
      <c r="G82" s="94"/>
      <c r="H82" s="38"/>
      <c r="I82" s="38"/>
      <c r="J82" s="38"/>
      <c r="K82" s="38"/>
      <c r="L82" s="38"/>
      <c r="M82" s="38"/>
      <c r="N82" s="38"/>
      <c r="O82" s="38"/>
      <c r="P82" s="38"/>
      <c r="Q82" s="38"/>
      <c r="R82" s="38"/>
      <c r="S82" s="38"/>
      <c r="T82" s="38"/>
      <c r="U82" s="38"/>
      <c r="V82" s="38"/>
      <c r="W82" s="38"/>
      <c r="X82" s="38"/>
    </row>
    <row r="83" spans="1:24" ht="90">
      <c r="A83" s="43">
        <v>396</v>
      </c>
      <c r="B83" s="40" t="s">
        <v>337</v>
      </c>
      <c r="C83" s="41" t="s">
        <v>380</v>
      </c>
      <c r="D83" s="59" t="s">
        <v>377</v>
      </c>
      <c r="E83" s="54">
        <v>2380</v>
      </c>
      <c r="F83" s="40"/>
    </row>
    <row r="84" spans="1:24" ht="90">
      <c r="A84" s="43">
        <v>397</v>
      </c>
      <c r="B84" s="40" t="s">
        <v>337</v>
      </c>
      <c r="C84" s="41" t="s">
        <v>380</v>
      </c>
      <c r="D84" s="59" t="s">
        <v>377</v>
      </c>
      <c r="E84" s="54">
        <v>3600</v>
      </c>
      <c r="F84" s="40"/>
    </row>
    <row r="85" spans="1:24" ht="90">
      <c r="A85" s="43">
        <v>398</v>
      </c>
      <c r="B85" s="40" t="s">
        <v>337</v>
      </c>
      <c r="C85" s="41" t="s">
        <v>380</v>
      </c>
      <c r="D85" s="59" t="s">
        <v>377</v>
      </c>
      <c r="E85" s="54">
        <v>5700</v>
      </c>
      <c r="F85" s="40"/>
    </row>
    <row r="86" spans="1:24" ht="90">
      <c r="A86" s="43">
        <v>399</v>
      </c>
      <c r="B86" s="40" t="s">
        <v>337</v>
      </c>
      <c r="C86" s="41" t="s">
        <v>380</v>
      </c>
      <c r="D86" s="59" t="s">
        <v>377</v>
      </c>
      <c r="E86" s="54">
        <v>4200</v>
      </c>
      <c r="F86" s="40"/>
    </row>
    <row r="87" spans="1:24" ht="64.5">
      <c r="A87" s="43">
        <v>400</v>
      </c>
      <c r="B87" s="44" t="s">
        <v>337</v>
      </c>
      <c r="C87" s="45" t="s">
        <v>384</v>
      </c>
      <c r="D87" s="60" t="s">
        <v>738</v>
      </c>
      <c r="E87" s="70">
        <v>1020</v>
      </c>
      <c r="F87" s="44"/>
    </row>
    <row r="88" spans="1:24" ht="39">
      <c r="A88" s="43">
        <v>401</v>
      </c>
      <c r="B88" s="40" t="s">
        <v>337</v>
      </c>
      <c r="C88" s="41" t="s">
        <v>378</v>
      </c>
      <c r="D88" s="72"/>
      <c r="E88" s="54">
        <v>5832</v>
      </c>
      <c r="F88" s="40" t="s">
        <v>304</v>
      </c>
    </row>
    <row r="89" spans="1:24" ht="51.75">
      <c r="A89" s="43">
        <v>402</v>
      </c>
      <c r="B89" s="40" t="s">
        <v>337</v>
      </c>
      <c r="C89" s="41" t="s">
        <v>379</v>
      </c>
      <c r="D89" s="59"/>
      <c r="E89" s="54">
        <v>11664</v>
      </c>
      <c r="F89" s="40"/>
    </row>
    <row r="90" spans="1:24" ht="39">
      <c r="A90" s="43">
        <v>403</v>
      </c>
      <c r="B90" s="40" t="s">
        <v>337</v>
      </c>
      <c r="C90" s="41" t="s">
        <v>378</v>
      </c>
      <c r="D90" s="59"/>
      <c r="E90" s="54">
        <v>7776</v>
      </c>
      <c r="F90" s="40"/>
    </row>
    <row r="91" spans="1:24" ht="90">
      <c r="A91" s="43">
        <v>404</v>
      </c>
      <c r="B91" s="40" t="s">
        <v>337</v>
      </c>
      <c r="C91" s="41" t="s">
        <v>378</v>
      </c>
      <c r="D91" s="59" t="s">
        <v>377</v>
      </c>
      <c r="E91" s="54">
        <v>3024</v>
      </c>
      <c r="F91" s="40"/>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91">
      <formula1>2</formula1>
      <formula2>100</formula2>
    </dataValidation>
    <dataValidation type="textLength" showDropDown="1" showErrorMessage="1" errorTitle="Felaktigt fält" error="Formatet ska vara text. Mer_x000d__x000a_information under &quot;Dataverifiering&quot;" prompt="Ska vara text" sqref="C2:C91 F2:F91">
      <formula1>0</formula1>
      <formula2>9999999</formula2>
    </dataValidation>
    <dataValidation type="decimal" showDropDown="1" showErrorMessage="1" errorTitle="Felaktigt fält" error="Ska vara decimaltal" prompt="Ska vara decimaltal" sqref="E2:E91">
      <formula1>0</formula1>
      <formula2>9999999</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3E0F3"/>
  </sheetPr>
  <dimension ref="A1:G15"/>
  <sheetViews>
    <sheetView workbookViewId="0">
      <selection activeCell="G1" sqref="G1:G1048576"/>
    </sheetView>
  </sheetViews>
  <sheetFormatPr defaultRowHeight="14.25"/>
  <cols>
    <col min="1" max="1" width="9.140625" style="14"/>
    <col min="2" max="2" width="17.85546875" style="14" customWidth="1"/>
    <col min="3" max="3" width="19" style="14" customWidth="1"/>
    <col min="4" max="4" width="22.28515625" style="14" customWidth="1"/>
    <col min="5" max="5" width="15.28515625" style="14" customWidth="1"/>
    <col min="6" max="6" width="13.140625" style="14" customWidth="1"/>
    <col min="7" max="7" width="9.140625" style="93"/>
    <col min="8" max="16384" width="9.140625" style="14"/>
  </cols>
  <sheetData>
    <row r="1" spans="1:6">
      <c r="A1" s="22" t="s">
        <v>0</v>
      </c>
      <c r="B1" s="23" t="s">
        <v>1</v>
      </c>
      <c r="C1" s="23" t="s">
        <v>2</v>
      </c>
      <c r="D1" s="23" t="s">
        <v>35</v>
      </c>
      <c r="E1" s="23" t="s">
        <v>32</v>
      </c>
      <c r="F1" s="24" t="s">
        <v>33</v>
      </c>
    </row>
    <row r="2" spans="1:6" ht="25.5">
      <c r="A2" s="50">
        <v>405</v>
      </c>
      <c r="B2" s="47" t="s">
        <v>385</v>
      </c>
      <c r="C2" s="48" t="s">
        <v>386</v>
      </c>
      <c r="D2" s="49"/>
      <c r="E2" s="42">
        <v>18</v>
      </c>
      <c r="F2" s="47"/>
    </row>
    <row r="3" spans="1:6" ht="51">
      <c r="A3" s="50">
        <v>406</v>
      </c>
      <c r="B3" s="47" t="s">
        <v>385</v>
      </c>
      <c r="C3" s="48" t="s">
        <v>387</v>
      </c>
      <c r="D3" s="49"/>
      <c r="E3" s="42">
        <v>290</v>
      </c>
      <c r="F3" s="47"/>
    </row>
    <row r="4" spans="1:6" ht="38.25">
      <c r="A4" s="50">
        <v>407</v>
      </c>
      <c r="B4" s="47" t="s">
        <v>385</v>
      </c>
      <c r="C4" s="48" t="s">
        <v>388</v>
      </c>
      <c r="D4" s="49"/>
      <c r="E4" s="42">
        <v>134</v>
      </c>
      <c r="F4" s="47"/>
    </row>
    <row r="5" spans="1:6" ht="51">
      <c r="A5" s="50">
        <v>408</v>
      </c>
      <c r="B5" s="47" t="s">
        <v>389</v>
      </c>
      <c r="C5" s="48" t="s">
        <v>390</v>
      </c>
      <c r="D5" s="49"/>
      <c r="E5" s="42">
        <v>39</v>
      </c>
      <c r="F5" s="47"/>
    </row>
    <row r="6" spans="1:6" ht="51">
      <c r="A6" s="50">
        <v>409</v>
      </c>
      <c r="B6" s="47" t="s">
        <v>389</v>
      </c>
      <c r="C6" s="48" t="s">
        <v>391</v>
      </c>
      <c r="D6" s="49"/>
      <c r="E6" s="42">
        <v>24</v>
      </c>
      <c r="F6" s="47"/>
    </row>
    <row r="7" spans="1:6" ht="38.25">
      <c r="A7" s="50">
        <v>410</v>
      </c>
      <c r="B7" s="47" t="s">
        <v>392</v>
      </c>
      <c r="C7" s="48" t="s">
        <v>393</v>
      </c>
      <c r="D7" s="49"/>
      <c r="E7" s="42">
        <v>108</v>
      </c>
      <c r="F7" s="47"/>
    </row>
    <row r="8" spans="1:6" ht="63.75">
      <c r="A8" s="50">
        <v>411</v>
      </c>
      <c r="B8" s="47" t="s">
        <v>394</v>
      </c>
      <c r="C8" s="48" t="s">
        <v>633</v>
      </c>
      <c r="D8" s="49" t="s">
        <v>397</v>
      </c>
      <c r="E8" s="42">
        <v>672</v>
      </c>
      <c r="F8" s="47" t="s">
        <v>304</v>
      </c>
    </row>
    <row r="9" spans="1:6" ht="38.25">
      <c r="A9" s="50">
        <v>412</v>
      </c>
      <c r="B9" s="47" t="s">
        <v>394</v>
      </c>
      <c r="C9" s="48" t="s">
        <v>635</v>
      </c>
      <c r="D9" s="49" t="s">
        <v>397</v>
      </c>
      <c r="E9" s="42">
        <v>672</v>
      </c>
      <c r="F9" s="47" t="s">
        <v>304</v>
      </c>
    </row>
    <row r="10" spans="1:6" ht="51">
      <c r="A10" s="50">
        <v>413</v>
      </c>
      <c r="B10" s="47" t="s">
        <v>394</v>
      </c>
      <c r="C10" s="48" t="s">
        <v>395</v>
      </c>
      <c r="D10" s="49"/>
      <c r="E10" s="42">
        <v>24</v>
      </c>
      <c r="F10" s="47"/>
    </row>
    <row r="11" spans="1:6" ht="38.25">
      <c r="A11" s="50">
        <v>414</v>
      </c>
      <c r="B11" s="47" t="s">
        <v>394</v>
      </c>
      <c r="C11" s="48" t="s">
        <v>634</v>
      </c>
      <c r="D11" s="49"/>
      <c r="E11" s="42">
        <v>82</v>
      </c>
      <c r="F11" s="47"/>
    </row>
    <row r="12" spans="1:6" ht="51">
      <c r="A12" s="50">
        <v>415</v>
      </c>
      <c r="B12" s="47" t="s">
        <v>396</v>
      </c>
      <c r="C12" s="48" t="s">
        <v>716</v>
      </c>
      <c r="D12" s="49"/>
      <c r="E12" s="42">
        <v>48</v>
      </c>
      <c r="F12" s="47"/>
    </row>
    <row r="13" spans="1:6">
      <c r="A13" s="25"/>
      <c r="B13" s="3"/>
      <c r="C13" s="25"/>
    </row>
    <row r="14" spans="1:6">
      <c r="A14" s="25"/>
      <c r="B14" s="3"/>
      <c r="C14" s="25"/>
    </row>
    <row r="15" spans="1:6">
      <c r="A15" s="25"/>
      <c r="B15" s="25"/>
      <c r="C15" s="25"/>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12">
      <formula1>2</formula1>
      <formula2>100</formula2>
    </dataValidation>
    <dataValidation type="textLength" showDropDown="1" showErrorMessage="1" errorTitle="Felaktigt fält" error="Formatet ska vara text. Mer_x000d__x000a_information under &quot;Dataverifiering&quot;" prompt="Ska vara text" sqref="C2:C12 F2:F12">
      <formula1>0</formula1>
      <formula2>9999999</formula2>
    </dataValidation>
    <dataValidation type="decimal" showDropDown="1" showErrorMessage="1" errorTitle="Felaktigt fält" error="Ska vara decimaltal" prompt="Ska vara decimaltal" sqref="E2:E12">
      <formula1>0</formula1>
      <formula2>9999999</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00"/>
  </sheetPr>
  <dimension ref="A1:G98"/>
  <sheetViews>
    <sheetView zoomScaleNormal="100" workbookViewId="0">
      <selection activeCell="G1" sqref="G1:G1048576"/>
    </sheetView>
  </sheetViews>
  <sheetFormatPr defaultRowHeight="14.25"/>
  <cols>
    <col min="1" max="1" width="9.140625" style="29"/>
    <col min="2" max="2" width="24.7109375" style="29" customWidth="1"/>
    <col min="3" max="3" width="25.42578125" style="29" customWidth="1"/>
    <col min="4" max="4" width="24.42578125" style="29" customWidth="1"/>
    <col min="5" max="5" width="15.28515625" style="29" customWidth="1"/>
    <col min="6" max="6" width="12.5703125" style="29" customWidth="1"/>
    <col min="7" max="7" width="9.140625" style="95"/>
    <col min="8" max="16384" width="9.140625" style="29"/>
  </cols>
  <sheetData>
    <row r="1" spans="1:6">
      <c r="A1" s="26" t="s">
        <v>0</v>
      </c>
      <c r="B1" s="27" t="s">
        <v>1</v>
      </c>
      <c r="C1" s="27" t="s">
        <v>2</v>
      </c>
      <c r="D1" s="27" t="s">
        <v>35</v>
      </c>
      <c r="E1" s="27" t="s">
        <v>32</v>
      </c>
      <c r="F1" s="28" t="s">
        <v>33</v>
      </c>
    </row>
    <row r="2" spans="1:6" ht="25.5">
      <c r="A2" s="65">
        <v>416</v>
      </c>
      <c r="B2" s="61" t="s">
        <v>398</v>
      </c>
      <c r="C2" s="62" t="s">
        <v>754</v>
      </c>
      <c r="D2" s="63"/>
      <c r="E2" s="68">
        <v>600</v>
      </c>
      <c r="F2" s="61"/>
    </row>
    <row r="3" spans="1:6" ht="76.5">
      <c r="A3" s="65">
        <v>417</v>
      </c>
      <c r="B3" s="61" t="s">
        <v>399</v>
      </c>
      <c r="C3" s="62" t="s">
        <v>463</v>
      </c>
      <c r="D3" s="63" t="s">
        <v>570</v>
      </c>
      <c r="E3" s="68">
        <v>153</v>
      </c>
      <c r="F3" s="61"/>
    </row>
    <row r="4" spans="1:6" ht="76.5">
      <c r="A4" s="65">
        <v>418</v>
      </c>
      <c r="B4" s="61" t="s">
        <v>399</v>
      </c>
      <c r="C4" s="62" t="s">
        <v>464</v>
      </c>
      <c r="D4" s="63" t="s">
        <v>570</v>
      </c>
      <c r="E4" s="68">
        <v>82</v>
      </c>
      <c r="F4" s="61"/>
    </row>
    <row r="5" spans="1:6" ht="76.5">
      <c r="A5" s="65">
        <v>419</v>
      </c>
      <c r="B5" s="61" t="s">
        <v>399</v>
      </c>
      <c r="C5" s="62" t="s">
        <v>465</v>
      </c>
      <c r="D5" s="63" t="s">
        <v>570</v>
      </c>
      <c r="E5" s="68">
        <v>143</v>
      </c>
      <c r="F5" s="61" t="s">
        <v>304</v>
      </c>
    </row>
    <row r="6" spans="1:6" ht="76.5">
      <c r="A6" s="65">
        <v>420</v>
      </c>
      <c r="B6" s="61" t="s">
        <v>399</v>
      </c>
      <c r="C6" s="62" t="s">
        <v>466</v>
      </c>
      <c r="D6" s="63" t="s">
        <v>570</v>
      </c>
      <c r="E6" s="68">
        <v>133</v>
      </c>
      <c r="F6" s="61"/>
    </row>
    <row r="7" spans="1:6" ht="76.5">
      <c r="A7" s="65">
        <v>421</v>
      </c>
      <c r="B7" s="61" t="s">
        <v>399</v>
      </c>
      <c r="C7" s="62" t="s">
        <v>467</v>
      </c>
      <c r="D7" s="63" t="s">
        <v>570</v>
      </c>
      <c r="E7" s="68">
        <v>64</v>
      </c>
      <c r="F7" s="61"/>
    </row>
    <row r="8" spans="1:6" ht="76.5">
      <c r="A8" s="65">
        <v>422</v>
      </c>
      <c r="B8" s="61" t="s">
        <v>399</v>
      </c>
      <c r="C8" s="62" t="s">
        <v>468</v>
      </c>
      <c r="D8" s="63" t="s">
        <v>570</v>
      </c>
      <c r="E8" s="68">
        <v>53</v>
      </c>
      <c r="F8" s="61"/>
    </row>
    <row r="9" spans="1:6" ht="76.5">
      <c r="A9" s="65">
        <v>423</v>
      </c>
      <c r="B9" s="61" t="s">
        <v>399</v>
      </c>
      <c r="C9" s="62" t="s">
        <v>469</v>
      </c>
      <c r="D9" s="63" t="s">
        <v>570</v>
      </c>
      <c r="E9" s="68">
        <v>192</v>
      </c>
      <c r="F9" s="61"/>
    </row>
    <row r="10" spans="1:6" ht="76.5">
      <c r="A10" s="65">
        <v>424</v>
      </c>
      <c r="B10" s="61" t="s">
        <v>399</v>
      </c>
      <c r="C10" s="62" t="s">
        <v>470</v>
      </c>
      <c r="D10" s="63" t="s">
        <v>570</v>
      </c>
      <c r="E10" s="68">
        <v>200</v>
      </c>
      <c r="F10" s="61"/>
    </row>
    <row r="11" spans="1:6" ht="76.5">
      <c r="A11" s="65">
        <v>425</v>
      </c>
      <c r="B11" s="61" t="s">
        <v>399</v>
      </c>
      <c r="C11" s="62" t="s">
        <v>471</v>
      </c>
      <c r="D11" s="63" t="s">
        <v>570</v>
      </c>
      <c r="E11" s="68">
        <v>73</v>
      </c>
      <c r="F11" s="61"/>
    </row>
    <row r="12" spans="1:6" ht="76.5">
      <c r="A12" s="65">
        <v>426</v>
      </c>
      <c r="B12" s="61" t="s">
        <v>399</v>
      </c>
      <c r="C12" s="62" t="s">
        <v>472</v>
      </c>
      <c r="D12" s="63" t="s">
        <v>570</v>
      </c>
      <c r="E12" s="68">
        <v>1359</v>
      </c>
      <c r="F12" s="61"/>
    </row>
    <row r="13" spans="1:6" ht="76.5">
      <c r="A13" s="65">
        <v>427</v>
      </c>
      <c r="B13" s="61" t="s">
        <v>399</v>
      </c>
      <c r="C13" s="62" t="s">
        <v>473</v>
      </c>
      <c r="D13" s="63" t="s">
        <v>570</v>
      </c>
      <c r="E13" s="68">
        <v>575</v>
      </c>
      <c r="F13" s="61"/>
    </row>
    <row r="14" spans="1:6" ht="76.5">
      <c r="A14" s="65">
        <v>428</v>
      </c>
      <c r="B14" s="61" t="s">
        <v>399</v>
      </c>
      <c r="C14" s="62" t="s">
        <v>474</v>
      </c>
      <c r="D14" s="63" t="s">
        <v>570</v>
      </c>
      <c r="E14" s="68">
        <v>2120</v>
      </c>
      <c r="F14" s="61"/>
    </row>
    <row r="15" spans="1:6" ht="76.5">
      <c r="A15" s="65">
        <v>429</v>
      </c>
      <c r="B15" s="61" t="s">
        <v>399</v>
      </c>
      <c r="C15" s="62" t="s">
        <v>475</v>
      </c>
      <c r="D15" s="63" t="s">
        <v>570</v>
      </c>
      <c r="E15" s="68">
        <v>808</v>
      </c>
      <c r="F15" s="61" t="s">
        <v>304</v>
      </c>
    </row>
    <row r="16" spans="1:6" ht="76.5">
      <c r="A16" s="65">
        <v>430</v>
      </c>
      <c r="B16" s="61" t="s">
        <v>399</v>
      </c>
      <c r="C16" s="62" t="s">
        <v>476</v>
      </c>
      <c r="D16" s="63" t="s">
        <v>570</v>
      </c>
      <c r="E16" s="68">
        <v>175</v>
      </c>
      <c r="F16" s="61"/>
    </row>
    <row r="17" spans="1:6" ht="76.5">
      <c r="A17" s="65">
        <v>431</v>
      </c>
      <c r="B17" s="61" t="s">
        <v>399</v>
      </c>
      <c r="C17" s="62" t="s">
        <v>477</v>
      </c>
      <c r="D17" s="63" t="s">
        <v>570</v>
      </c>
      <c r="E17" s="68">
        <v>16</v>
      </c>
      <c r="F17" s="61"/>
    </row>
    <row r="18" spans="1:6" ht="76.5">
      <c r="A18" s="65">
        <v>432</v>
      </c>
      <c r="B18" s="61" t="s">
        <v>399</v>
      </c>
      <c r="C18" s="62" t="s">
        <v>478</v>
      </c>
      <c r="D18" s="63" t="s">
        <v>570</v>
      </c>
      <c r="E18" s="68">
        <v>203</v>
      </c>
      <c r="F18" s="61"/>
    </row>
    <row r="19" spans="1:6" ht="38.25">
      <c r="A19" s="65">
        <v>433</v>
      </c>
      <c r="B19" s="61" t="s">
        <v>399</v>
      </c>
      <c r="C19" s="62" t="s">
        <v>717</v>
      </c>
      <c r="D19" s="63"/>
      <c r="E19" s="68">
        <v>909</v>
      </c>
      <c r="F19" s="61"/>
    </row>
    <row r="20" spans="1:6" ht="38.25">
      <c r="A20" s="65">
        <v>434</v>
      </c>
      <c r="B20" s="61" t="s">
        <v>399</v>
      </c>
      <c r="C20" s="62" t="s">
        <v>400</v>
      </c>
      <c r="D20" s="63"/>
      <c r="E20" s="68">
        <v>71</v>
      </c>
      <c r="F20" s="61" t="s">
        <v>304</v>
      </c>
    </row>
    <row r="21" spans="1:6" ht="25.5">
      <c r="A21" s="65">
        <v>435</v>
      </c>
      <c r="B21" s="61" t="s">
        <v>399</v>
      </c>
      <c r="C21" s="62" t="s">
        <v>401</v>
      </c>
      <c r="D21" s="63"/>
      <c r="E21" s="68">
        <v>64</v>
      </c>
      <c r="F21" s="61"/>
    </row>
    <row r="22" spans="1:6" ht="102">
      <c r="A22" s="65">
        <v>436</v>
      </c>
      <c r="B22" s="61" t="s">
        <v>399</v>
      </c>
      <c r="C22" s="62" t="s">
        <v>573</v>
      </c>
      <c r="D22" s="63" t="s">
        <v>571</v>
      </c>
      <c r="E22" s="68">
        <v>42</v>
      </c>
      <c r="F22" s="61"/>
    </row>
    <row r="23" spans="1:6" ht="102">
      <c r="A23" s="65">
        <v>437</v>
      </c>
      <c r="B23" s="61" t="s">
        <v>399</v>
      </c>
      <c r="C23" s="62" t="s">
        <v>574</v>
      </c>
      <c r="D23" s="63" t="s">
        <v>571</v>
      </c>
      <c r="E23" s="68">
        <v>800</v>
      </c>
      <c r="F23" s="61" t="s">
        <v>304</v>
      </c>
    </row>
    <row r="24" spans="1:6" ht="102">
      <c r="A24" s="65">
        <v>438</v>
      </c>
      <c r="B24" s="61" t="s">
        <v>399</v>
      </c>
      <c r="C24" s="62" t="s">
        <v>575</v>
      </c>
      <c r="D24" s="63" t="s">
        <v>571</v>
      </c>
      <c r="E24" s="68">
        <v>900</v>
      </c>
      <c r="F24" s="61"/>
    </row>
    <row r="25" spans="1:6" ht="102">
      <c r="A25" s="65">
        <v>439</v>
      </c>
      <c r="B25" s="61" t="s">
        <v>399</v>
      </c>
      <c r="C25" s="62" t="s">
        <v>576</v>
      </c>
      <c r="D25" s="63" t="s">
        <v>571</v>
      </c>
      <c r="E25" s="68">
        <v>700</v>
      </c>
      <c r="F25" s="61"/>
    </row>
    <row r="26" spans="1:6" ht="102">
      <c r="A26" s="65">
        <v>440</v>
      </c>
      <c r="B26" s="61" t="s">
        <v>399</v>
      </c>
      <c r="C26" s="62" t="s">
        <v>577</v>
      </c>
      <c r="D26" s="63" t="s">
        <v>571</v>
      </c>
      <c r="E26" s="68">
        <v>700</v>
      </c>
      <c r="F26" s="61"/>
    </row>
    <row r="27" spans="1:6" ht="102">
      <c r="A27" s="65">
        <v>441</v>
      </c>
      <c r="B27" s="61" t="s">
        <v>399</v>
      </c>
      <c r="C27" s="62" t="s">
        <v>578</v>
      </c>
      <c r="D27" s="63" t="s">
        <v>571</v>
      </c>
      <c r="E27" s="68">
        <v>1050</v>
      </c>
      <c r="F27" s="61"/>
    </row>
    <row r="28" spans="1:6" ht="102">
      <c r="A28" s="65">
        <v>442</v>
      </c>
      <c r="B28" s="61" t="s">
        <v>399</v>
      </c>
      <c r="C28" s="62" t="s">
        <v>579</v>
      </c>
      <c r="D28" s="63" t="s">
        <v>571</v>
      </c>
      <c r="E28" s="68">
        <v>3300</v>
      </c>
      <c r="F28" s="61"/>
    </row>
    <row r="29" spans="1:6" ht="102">
      <c r="A29" s="65">
        <v>443</v>
      </c>
      <c r="B29" s="61" t="s">
        <v>399</v>
      </c>
      <c r="C29" s="62" t="s">
        <v>580</v>
      </c>
      <c r="D29" s="63" t="s">
        <v>571</v>
      </c>
      <c r="E29" s="68">
        <v>1500</v>
      </c>
      <c r="F29" s="61"/>
    </row>
    <row r="30" spans="1:6" ht="102">
      <c r="A30" s="65">
        <v>444</v>
      </c>
      <c r="B30" s="61" t="s">
        <v>399</v>
      </c>
      <c r="C30" s="62" t="s">
        <v>581</v>
      </c>
      <c r="D30" s="63" t="s">
        <v>571</v>
      </c>
      <c r="E30" s="68">
        <v>1400</v>
      </c>
      <c r="F30" s="61" t="s">
        <v>304</v>
      </c>
    </row>
    <row r="31" spans="1:6" ht="102">
      <c r="A31" s="65">
        <v>445</v>
      </c>
      <c r="B31" s="61" t="s">
        <v>399</v>
      </c>
      <c r="C31" s="62" t="s">
        <v>582</v>
      </c>
      <c r="D31" s="63" t="s">
        <v>571</v>
      </c>
      <c r="E31" s="68">
        <v>850</v>
      </c>
      <c r="F31" s="61"/>
    </row>
    <row r="32" spans="1:6" ht="102">
      <c r="A32" s="65">
        <v>446</v>
      </c>
      <c r="B32" s="61" t="s">
        <v>399</v>
      </c>
      <c r="C32" s="62" t="s">
        <v>402</v>
      </c>
      <c r="D32" s="63" t="s">
        <v>571</v>
      </c>
      <c r="E32" s="68">
        <v>950</v>
      </c>
      <c r="F32" s="61"/>
    </row>
    <row r="33" spans="1:6" ht="102">
      <c r="A33" s="65">
        <v>447</v>
      </c>
      <c r="B33" s="61" t="s">
        <v>399</v>
      </c>
      <c r="C33" s="62" t="s">
        <v>403</v>
      </c>
      <c r="D33" s="63" t="s">
        <v>571</v>
      </c>
      <c r="E33" s="68">
        <v>2050</v>
      </c>
      <c r="F33" s="61"/>
    </row>
    <row r="34" spans="1:6" ht="102">
      <c r="A34" s="65">
        <v>448</v>
      </c>
      <c r="B34" s="61" t="s">
        <v>399</v>
      </c>
      <c r="C34" s="62" t="s">
        <v>404</v>
      </c>
      <c r="D34" s="63" t="s">
        <v>571</v>
      </c>
      <c r="E34" s="68">
        <v>5850</v>
      </c>
      <c r="F34" s="61"/>
    </row>
    <row r="35" spans="1:6" ht="102">
      <c r="A35" s="65">
        <v>449</v>
      </c>
      <c r="B35" s="61" t="s">
        <v>399</v>
      </c>
      <c r="C35" s="62" t="s">
        <v>636</v>
      </c>
      <c r="D35" s="63" t="s">
        <v>571</v>
      </c>
      <c r="E35" s="68"/>
      <c r="F35" s="61"/>
    </row>
    <row r="36" spans="1:6" ht="102">
      <c r="A36" s="65">
        <v>450</v>
      </c>
      <c r="B36" s="61" t="s">
        <v>399</v>
      </c>
      <c r="C36" s="62" t="s">
        <v>583</v>
      </c>
      <c r="D36" s="63" t="s">
        <v>571</v>
      </c>
      <c r="E36" s="68">
        <v>225</v>
      </c>
      <c r="F36" s="61"/>
    </row>
    <row r="37" spans="1:6" ht="102">
      <c r="A37" s="65">
        <v>451</v>
      </c>
      <c r="B37" s="61" t="s">
        <v>399</v>
      </c>
      <c r="C37" s="62" t="s">
        <v>584</v>
      </c>
      <c r="D37" s="63" t="s">
        <v>571</v>
      </c>
      <c r="E37" s="68">
        <v>625</v>
      </c>
      <c r="F37" s="61" t="s">
        <v>304</v>
      </c>
    </row>
    <row r="38" spans="1:6" ht="102">
      <c r="A38" s="65">
        <v>452</v>
      </c>
      <c r="B38" s="61" t="s">
        <v>399</v>
      </c>
      <c r="C38" s="62" t="s">
        <v>585</v>
      </c>
      <c r="D38" s="63" t="s">
        <v>571</v>
      </c>
      <c r="E38" s="68">
        <v>16</v>
      </c>
      <c r="F38" s="61"/>
    </row>
    <row r="39" spans="1:6" ht="102">
      <c r="A39" s="65">
        <v>453</v>
      </c>
      <c r="B39" s="61" t="s">
        <v>399</v>
      </c>
      <c r="C39" s="62" t="s">
        <v>586</v>
      </c>
      <c r="D39" s="63" t="s">
        <v>571</v>
      </c>
      <c r="E39" s="68">
        <v>79</v>
      </c>
      <c r="F39" s="61"/>
    </row>
    <row r="40" spans="1:6" ht="102">
      <c r="A40" s="65">
        <v>454</v>
      </c>
      <c r="B40" s="61" t="s">
        <v>399</v>
      </c>
      <c r="C40" s="62" t="s">
        <v>587</v>
      </c>
      <c r="D40" s="63" t="s">
        <v>571</v>
      </c>
      <c r="E40" s="68">
        <v>160</v>
      </c>
      <c r="F40" s="61"/>
    </row>
    <row r="41" spans="1:6" ht="63.75">
      <c r="A41" s="65">
        <v>455</v>
      </c>
      <c r="B41" s="61" t="s">
        <v>405</v>
      </c>
      <c r="C41" s="62" t="s">
        <v>406</v>
      </c>
      <c r="D41" s="63"/>
      <c r="E41" s="68">
        <v>984</v>
      </c>
      <c r="F41" s="61"/>
    </row>
    <row r="42" spans="1:6" ht="63.75">
      <c r="A42" s="65">
        <v>456</v>
      </c>
      <c r="B42" s="61" t="s">
        <v>405</v>
      </c>
      <c r="C42" s="62" t="s">
        <v>407</v>
      </c>
      <c r="D42" s="63"/>
      <c r="E42" s="68">
        <v>50</v>
      </c>
      <c r="F42" s="61"/>
    </row>
    <row r="43" spans="1:6" ht="25.5">
      <c r="A43" s="65">
        <v>457</v>
      </c>
      <c r="B43" s="61" t="s">
        <v>405</v>
      </c>
      <c r="C43" s="62" t="s">
        <v>408</v>
      </c>
      <c r="D43" s="63"/>
      <c r="E43" s="68">
        <v>27</v>
      </c>
      <c r="F43" s="61"/>
    </row>
    <row r="44" spans="1:6" ht="25.5">
      <c r="A44" s="65">
        <v>458</v>
      </c>
      <c r="B44" s="61" t="s">
        <v>405</v>
      </c>
      <c r="C44" s="62" t="s">
        <v>409</v>
      </c>
      <c r="D44" s="63"/>
      <c r="E44" s="68">
        <v>20</v>
      </c>
      <c r="F44" s="61"/>
    </row>
    <row r="45" spans="1:6" ht="63.75">
      <c r="A45" s="65">
        <v>459</v>
      </c>
      <c r="B45" s="61" t="s">
        <v>405</v>
      </c>
      <c r="C45" s="62" t="s">
        <v>410</v>
      </c>
      <c r="D45" s="63"/>
      <c r="E45" s="68">
        <v>20</v>
      </c>
      <c r="F45" s="61"/>
    </row>
    <row r="46" spans="1:6" ht="63.75">
      <c r="A46" s="65">
        <v>460</v>
      </c>
      <c r="B46" s="61" t="s">
        <v>405</v>
      </c>
      <c r="C46" s="62" t="s">
        <v>411</v>
      </c>
      <c r="D46" s="63"/>
      <c r="E46" s="68">
        <v>40</v>
      </c>
      <c r="F46" s="61"/>
    </row>
    <row r="47" spans="1:6" ht="25.5">
      <c r="A47" s="65">
        <v>461</v>
      </c>
      <c r="B47" s="61" t="s">
        <v>405</v>
      </c>
      <c r="C47" s="62" t="s">
        <v>412</v>
      </c>
      <c r="D47" s="63"/>
      <c r="E47" s="68">
        <v>16</v>
      </c>
      <c r="F47" s="61"/>
    </row>
    <row r="48" spans="1:6" ht="51">
      <c r="A48" s="65">
        <v>462</v>
      </c>
      <c r="B48" s="61" t="s">
        <v>405</v>
      </c>
      <c r="C48" s="62" t="s">
        <v>413</v>
      </c>
      <c r="D48" s="63"/>
      <c r="E48" s="68">
        <v>500</v>
      </c>
      <c r="F48" s="61"/>
    </row>
    <row r="49" spans="1:6" ht="51">
      <c r="A49" s="65">
        <v>463</v>
      </c>
      <c r="B49" s="61" t="s">
        <v>405</v>
      </c>
      <c r="C49" s="62" t="s">
        <v>414</v>
      </c>
      <c r="D49" s="63"/>
      <c r="E49" s="68">
        <v>295</v>
      </c>
      <c r="F49" s="61"/>
    </row>
    <row r="50" spans="1:6" ht="51">
      <c r="A50" s="65">
        <v>464</v>
      </c>
      <c r="B50" s="61" t="s">
        <v>405</v>
      </c>
      <c r="C50" s="62" t="s">
        <v>415</v>
      </c>
      <c r="D50" s="63"/>
      <c r="E50" s="68">
        <v>290</v>
      </c>
      <c r="F50" s="61"/>
    </row>
    <row r="51" spans="1:6" ht="51">
      <c r="A51" s="65">
        <v>465</v>
      </c>
      <c r="B51" s="61" t="s">
        <v>405</v>
      </c>
      <c r="C51" s="62" t="s">
        <v>416</v>
      </c>
      <c r="D51" s="63"/>
      <c r="E51" s="68">
        <v>390</v>
      </c>
      <c r="F51" s="61"/>
    </row>
    <row r="52" spans="1:6" ht="38.25">
      <c r="A52" s="65">
        <v>466</v>
      </c>
      <c r="B52" s="61" t="s">
        <v>405</v>
      </c>
      <c r="C52" s="62" t="s">
        <v>417</v>
      </c>
      <c r="D52" s="63"/>
      <c r="E52" s="68">
        <v>2450</v>
      </c>
      <c r="F52" s="61"/>
    </row>
    <row r="53" spans="1:6" ht="38.25">
      <c r="A53" s="65">
        <v>467</v>
      </c>
      <c r="B53" s="61" t="s">
        <v>405</v>
      </c>
      <c r="C53" s="62" t="s">
        <v>418</v>
      </c>
      <c r="D53" s="63"/>
      <c r="E53" s="68">
        <v>1100</v>
      </c>
      <c r="F53" s="61"/>
    </row>
    <row r="54" spans="1:6" ht="38.25">
      <c r="A54" s="65">
        <v>468</v>
      </c>
      <c r="B54" s="61" t="s">
        <v>405</v>
      </c>
      <c r="C54" s="62" t="s">
        <v>419</v>
      </c>
      <c r="D54" s="63"/>
      <c r="E54" s="68">
        <v>410</v>
      </c>
      <c r="F54" s="61"/>
    </row>
    <row r="55" spans="1:6" ht="51">
      <c r="A55" s="65">
        <v>469</v>
      </c>
      <c r="B55" s="61" t="s">
        <v>405</v>
      </c>
      <c r="C55" s="62" t="s">
        <v>420</v>
      </c>
      <c r="D55" s="63"/>
      <c r="E55" s="68">
        <v>750</v>
      </c>
      <c r="F55" s="61"/>
    </row>
    <row r="56" spans="1:6" ht="38.25">
      <c r="A56" s="65">
        <v>470</v>
      </c>
      <c r="B56" s="61" t="s">
        <v>405</v>
      </c>
      <c r="C56" s="62" t="s">
        <v>421</v>
      </c>
      <c r="D56" s="63"/>
      <c r="E56" s="68">
        <v>920</v>
      </c>
      <c r="F56" s="61"/>
    </row>
    <row r="57" spans="1:6" ht="51">
      <c r="A57" s="65">
        <v>471</v>
      </c>
      <c r="B57" s="61" t="s">
        <v>405</v>
      </c>
      <c r="C57" s="62" t="s">
        <v>422</v>
      </c>
      <c r="D57" s="63"/>
      <c r="E57" s="68">
        <v>300</v>
      </c>
      <c r="F57" s="61"/>
    </row>
    <row r="58" spans="1:6" ht="51">
      <c r="A58" s="65">
        <v>472</v>
      </c>
      <c r="B58" s="61" t="s">
        <v>405</v>
      </c>
      <c r="C58" s="62" t="s">
        <v>423</v>
      </c>
      <c r="D58" s="63"/>
      <c r="E58" s="68">
        <v>1200</v>
      </c>
      <c r="F58" s="61"/>
    </row>
    <row r="59" spans="1:6" ht="51">
      <c r="A59" s="65">
        <v>473</v>
      </c>
      <c r="B59" s="61" t="s">
        <v>405</v>
      </c>
      <c r="C59" s="62" t="s">
        <v>424</v>
      </c>
      <c r="D59" s="63"/>
      <c r="E59" s="68">
        <v>820</v>
      </c>
      <c r="F59" s="61"/>
    </row>
    <row r="60" spans="1:6" ht="51">
      <c r="A60" s="65">
        <v>474</v>
      </c>
      <c r="B60" s="61" t="s">
        <v>405</v>
      </c>
      <c r="C60" s="62" t="s">
        <v>425</v>
      </c>
      <c r="D60" s="63"/>
      <c r="E60" s="68">
        <v>290</v>
      </c>
      <c r="F60" s="61"/>
    </row>
    <row r="61" spans="1:6" ht="51">
      <c r="A61" s="65">
        <v>475</v>
      </c>
      <c r="B61" s="61" t="s">
        <v>405</v>
      </c>
      <c r="C61" s="62" t="s">
        <v>426</v>
      </c>
      <c r="D61" s="63"/>
      <c r="E61" s="68">
        <v>350</v>
      </c>
      <c r="F61" s="61"/>
    </row>
    <row r="62" spans="1:6" ht="51">
      <c r="A62" s="65">
        <v>476</v>
      </c>
      <c r="B62" s="61" t="s">
        <v>405</v>
      </c>
      <c r="C62" s="62" t="s">
        <v>427</v>
      </c>
      <c r="D62" s="63"/>
      <c r="E62" s="68">
        <v>750</v>
      </c>
      <c r="F62" s="61"/>
    </row>
    <row r="63" spans="1:6" ht="51">
      <c r="A63" s="65">
        <v>477</v>
      </c>
      <c r="B63" s="61" t="s">
        <v>405</v>
      </c>
      <c r="C63" s="62" t="s">
        <v>428</v>
      </c>
      <c r="D63" s="63"/>
      <c r="E63" s="68">
        <v>940</v>
      </c>
      <c r="F63" s="61"/>
    </row>
    <row r="64" spans="1:6" ht="51">
      <c r="A64" s="65">
        <v>478</v>
      </c>
      <c r="B64" s="61" t="s">
        <v>405</v>
      </c>
      <c r="C64" s="62" t="s">
        <v>429</v>
      </c>
      <c r="D64" s="63"/>
      <c r="E64" s="68">
        <v>1000</v>
      </c>
      <c r="F64" s="61"/>
    </row>
    <row r="65" spans="1:6" ht="51">
      <c r="A65" s="65">
        <v>479</v>
      </c>
      <c r="B65" s="61" t="s">
        <v>405</v>
      </c>
      <c r="C65" s="62" t="s">
        <v>718</v>
      </c>
      <c r="D65" s="63"/>
      <c r="E65" s="68">
        <v>480</v>
      </c>
      <c r="F65" s="61"/>
    </row>
    <row r="66" spans="1:6" ht="25.5">
      <c r="A66" s="65">
        <v>480</v>
      </c>
      <c r="B66" s="61" t="s">
        <v>405</v>
      </c>
      <c r="C66" s="62" t="s">
        <v>430</v>
      </c>
      <c r="D66" s="63"/>
      <c r="E66" s="68">
        <v>110</v>
      </c>
      <c r="F66" s="61"/>
    </row>
    <row r="67" spans="1:6" ht="38.25">
      <c r="A67" s="65">
        <v>481</v>
      </c>
      <c r="B67" s="61" t="s">
        <v>405</v>
      </c>
      <c r="C67" s="62" t="s">
        <v>431</v>
      </c>
      <c r="D67" s="63"/>
      <c r="E67" s="68">
        <v>460</v>
      </c>
      <c r="F67" s="61"/>
    </row>
    <row r="68" spans="1:6" ht="38.25">
      <c r="A68" s="65">
        <v>482</v>
      </c>
      <c r="B68" s="61" t="s">
        <v>405</v>
      </c>
      <c r="C68" s="62" t="s">
        <v>432</v>
      </c>
      <c r="D68" s="63"/>
      <c r="E68" s="68">
        <v>590</v>
      </c>
      <c r="F68" s="61"/>
    </row>
    <row r="69" spans="1:6" ht="38.25">
      <c r="A69" s="65">
        <v>483</v>
      </c>
      <c r="B69" s="61" t="s">
        <v>405</v>
      </c>
      <c r="C69" s="62" t="s">
        <v>433</v>
      </c>
      <c r="D69" s="63"/>
      <c r="E69" s="68">
        <v>600</v>
      </c>
      <c r="F69" s="61"/>
    </row>
    <row r="70" spans="1:6" ht="38.25">
      <c r="A70" s="65">
        <v>484</v>
      </c>
      <c r="B70" s="61" t="s">
        <v>405</v>
      </c>
      <c r="C70" s="62" t="s">
        <v>719</v>
      </c>
      <c r="D70" s="63"/>
      <c r="E70" s="68">
        <v>870</v>
      </c>
      <c r="F70" s="61"/>
    </row>
    <row r="71" spans="1:6" ht="38.25">
      <c r="A71" s="65">
        <v>485</v>
      </c>
      <c r="B71" s="61" t="s">
        <v>405</v>
      </c>
      <c r="C71" s="62" t="s">
        <v>434</v>
      </c>
      <c r="D71" s="63"/>
      <c r="E71" s="68">
        <v>2700</v>
      </c>
      <c r="F71" s="61"/>
    </row>
    <row r="72" spans="1:6" ht="38.25">
      <c r="A72" s="65">
        <v>486</v>
      </c>
      <c r="B72" s="61" t="s">
        <v>405</v>
      </c>
      <c r="C72" s="62" t="s">
        <v>435</v>
      </c>
      <c r="D72" s="63"/>
      <c r="E72" s="68">
        <v>1700</v>
      </c>
      <c r="F72" s="61"/>
    </row>
    <row r="73" spans="1:6" ht="38.25">
      <c r="A73" s="65">
        <v>487</v>
      </c>
      <c r="B73" s="61" t="s">
        <v>405</v>
      </c>
      <c r="C73" s="62" t="s">
        <v>436</v>
      </c>
      <c r="D73" s="63"/>
      <c r="E73" s="68">
        <v>510</v>
      </c>
      <c r="F73" s="61"/>
    </row>
    <row r="74" spans="1:6" ht="38.25">
      <c r="A74" s="65">
        <v>488</v>
      </c>
      <c r="B74" s="61" t="s">
        <v>405</v>
      </c>
      <c r="C74" s="62" t="s">
        <v>437</v>
      </c>
      <c r="D74" s="63"/>
      <c r="E74" s="68">
        <v>1650</v>
      </c>
      <c r="F74" s="61"/>
    </row>
    <row r="75" spans="1:6" ht="38.25">
      <c r="A75" s="65">
        <v>489</v>
      </c>
      <c r="B75" s="61" t="s">
        <v>405</v>
      </c>
      <c r="C75" s="62" t="s">
        <v>438</v>
      </c>
      <c r="D75" s="63"/>
      <c r="E75" s="68">
        <v>3000</v>
      </c>
      <c r="F75" s="61"/>
    </row>
    <row r="76" spans="1:6" ht="38.25">
      <c r="A76" s="65">
        <v>490</v>
      </c>
      <c r="B76" s="61" t="s">
        <v>405</v>
      </c>
      <c r="C76" s="62" t="s">
        <v>439</v>
      </c>
      <c r="D76" s="63"/>
      <c r="E76" s="68">
        <v>3300</v>
      </c>
      <c r="F76" s="61"/>
    </row>
    <row r="77" spans="1:6" ht="38.25">
      <c r="A77" s="65">
        <v>491</v>
      </c>
      <c r="B77" s="61" t="s">
        <v>405</v>
      </c>
      <c r="C77" s="62" t="s">
        <v>440</v>
      </c>
      <c r="D77" s="63"/>
      <c r="E77" s="68">
        <v>1700</v>
      </c>
      <c r="F77" s="61"/>
    </row>
    <row r="78" spans="1:6" ht="38.25">
      <c r="A78" s="65">
        <v>492</v>
      </c>
      <c r="B78" s="61" t="s">
        <v>405</v>
      </c>
      <c r="C78" s="62" t="s">
        <v>441</v>
      </c>
      <c r="D78" s="63"/>
      <c r="E78" s="68">
        <v>900</v>
      </c>
      <c r="F78" s="61"/>
    </row>
    <row r="79" spans="1:6" ht="38.25">
      <c r="A79" s="65">
        <v>493</v>
      </c>
      <c r="B79" s="61" t="s">
        <v>405</v>
      </c>
      <c r="C79" s="62" t="s">
        <v>442</v>
      </c>
      <c r="D79" s="63"/>
      <c r="E79" s="68">
        <v>180</v>
      </c>
      <c r="F79" s="61"/>
    </row>
    <row r="80" spans="1:6" ht="38.25">
      <c r="A80" s="65">
        <v>494</v>
      </c>
      <c r="B80" s="61" t="s">
        <v>405</v>
      </c>
      <c r="C80" s="62" t="s">
        <v>443</v>
      </c>
      <c r="D80" s="63"/>
      <c r="E80" s="68">
        <v>1100</v>
      </c>
      <c r="F80" s="61"/>
    </row>
    <row r="81" spans="1:6" ht="38.25">
      <c r="A81" s="65">
        <v>495</v>
      </c>
      <c r="B81" s="61" t="s">
        <v>405</v>
      </c>
      <c r="C81" s="62" t="s">
        <v>444</v>
      </c>
      <c r="D81" s="63"/>
      <c r="E81" s="68">
        <v>560</v>
      </c>
      <c r="F81" s="61"/>
    </row>
    <row r="82" spans="1:6" ht="38.25">
      <c r="A82" s="65">
        <v>496</v>
      </c>
      <c r="B82" s="61" t="s">
        <v>405</v>
      </c>
      <c r="C82" s="62" t="s">
        <v>445</v>
      </c>
      <c r="D82" s="63"/>
      <c r="E82" s="68">
        <v>790</v>
      </c>
      <c r="F82" s="61"/>
    </row>
    <row r="83" spans="1:6" ht="38.25">
      <c r="A83" s="65">
        <v>497</v>
      </c>
      <c r="B83" s="61" t="s">
        <v>405</v>
      </c>
      <c r="C83" s="62" t="s">
        <v>446</v>
      </c>
      <c r="D83" s="63"/>
      <c r="E83" s="68">
        <v>1270</v>
      </c>
      <c r="F83" s="61"/>
    </row>
    <row r="84" spans="1:6" ht="38.25">
      <c r="A84" s="65">
        <v>498</v>
      </c>
      <c r="B84" s="61" t="s">
        <v>405</v>
      </c>
      <c r="C84" s="62" t="s">
        <v>447</v>
      </c>
      <c r="D84" s="63"/>
      <c r="E84" s="68">
        <v>2240</v>
      </c>
      <c r="F84" s="61"/>
    </row>
    <row r="85" spans="1:6" ht="38.25">
      <c r="A85" s="65">
        <v>499</v>
      </c>
      <c r="B85" s="61" t="s">
        <v>405</v>
      </c>
      <c r="C85" s="62" t="s">
        <v>448</v>
      </c>
      <c r="D85" s="63"/>
      <c r="E85" s="68">
        <v>850</v>
      </c>
      <c r="F85" s="61"/>
    </row>
    <row r="86" spans="1:6" ht="38.25">
      <c r="A86" s="65">
        <v>500</v>
      </c>
      <c r="B86" s="61" t="s">
        <v>405</v>
      </c>
      <c r="C86" s="62" t="s">
        <v>449</v>
      </c>
      <c r="D86" s="63"/>
      <c r="E86" s="68">
        <v>1233.55686159271</v>
      </c>
      <c r="F86" s="61"/>
    </row>
    <row r="87" spans="1:6" ht="38.25">
      <c r="A87" s="65">
        <v>501</v>
      </c>
      <c r="B87" s="61" t="s">
        <v>405</v>
      </c>
      <c r="C87" s="62" t="s">
        <v>450</v>
      </c>
      <c r="D87" s="63"/>
      <c r="E87" s="68">
        <v>1243.2307627723401</v>
      </c>
      <c r="F87" s="61"/>
    </row>
    <row r="88" spans="1:6" ht="63.75">
      <c r="A88" s="65">
        <v>502</v>
      </c>
      <c r="B88" s="61" t="s">
        <v>405</v>
      </c>
      <c r="C88" s="62" t="s">
        <v>451</v>
      </c>
      <c r="D88" s="63"/>
      <c r="E88" s="68">
        <v>1252.90466395198</v>
      </c>
      <c r="F88" s="61"/>
    </row>
    <row r="89" spans="1:6" ht="25.5">
      <c r="A89" s="65">
        <v>503</v>
      </c>
      <c r="B89" s="61" t="s">
        <v>405</v>
      </c>
      <c r="C89" s="30" t="s">
        <v>720</v>
      </c>
      <c r="D89" s="63"/>
      <c r="E89" s="68">
        <v>10</v>
      </c>
      <c r="F89" s="61"/>
    </row>
    <row r="90" spans="1:6" ht="38.25">
      <c r="A90" s="65">
        <v>504</v>
      </c>
      <c r="B90" s="61" t="s">
        <v>452</v>
      </c>
      <c r="C90" s="62" t="s">
        <v>453</v>
      </c>
      <c r="D90" s="63"/>
      <c r="E90" s="68">
        <v>1262.57856513161</v>
      </c>
      <c r="F90" s="61"/>
    </row>
    <row r="91" spans="1:6" ht="38.25">
      <c r="A91" s="65">
        <v>505</v>
      </c>
      <c r="B91" s="61" t="s">
        <v>452</v>
      </c>
      <c r="C91" s="62" t="s">
        <v>454</v>
      </c>
      <c r="D91" s="63"/>
      <c r="E91" s="68">
        <v>1272.2524663112399</v>
      </c>
      <c r="F91" s="61"/>
    </row>
    <row r="92" spans="1:6" ht="38.25">
      <c r="A92" s="65">
        <v>506</v>
      </c>
      <c r="B92" s="61" t="s">
        <v>452</v>
      </c>
      <c r="C92" s="62" t="s">
        <v>455</v>
      </c>
      <c r="D92" s="63"/>
      <c r="E92" s="68">
        <v>1281.92636749087</v>
      </c>
      <c r="F92" s="61"/>
    </row>
    <row r="93" spans="1:6" ht="38.25">
      <c r="A93" s="65">
        <v>507</v>
      </c>
      <c r="B93" s="61" t="s">
        <v>452</v>
      </c>
      <c r="C93" s="62" t="s">
        <v>456</v>
      </c>
      <c r="D93" s="63"/>
      <c r="E93" s="68">
        <v>1291.6002686705001</v>
      </c>
      <c r="F93" s="61"/>
    </row>
    <row r="94" spans="1:6" ht="38.25">
      <c r="A94" s="65">
        <v>508</v>
      </c>
      <c r="B94" s="61" t="s">
        <v>452</v>
      </c>
      <c r="C94" s="62" t="s">
        <v>457</v>
      </c>
      <c r="D94" s="63"/>
      <c r="E94" s="68">
        <v>1301.27416985013</v>
      </c>
      <c r="F94" s="61"/>
    </row>
    <row r="95" spans="1:6" ht="38.25">
      <c r="A95" s="65">
        <v>509</v>
      </c>
      <c r="B95" s="61" t="s">
        <v>452</v>
      </c>
      <c r="C95" s="62" t="s">
        <v>458</v>
      </c>
      <c r="D95" s="63"/>
      <c r="E95" s="68">
        <v>1310.9480710297601</v>
      </c>
      <c r="F95" s="61"/>
    </row>
    <row r="96" spans="1:6" ht="38.25">
      <c r="A96" s="65">
        <v>510</v>
      </c>
      <c r="B96" s="61" t="s">
        <v>452</v>
      </c>
      <c r="C96" s="62" t="s">
        <v>459</v>
      </c>
      <c r="D96" s="63"/>
      <c r="E96" s="68">
        <v>1320.6219722093999</v>
      </c>
      <c r="F96" s="61"/>
    </row>
    <row r="97" spans="1:6" ht="38.25">
      <c r="A97" s="65">
        <v>511</v>
      </c>
      <c r="B97" s="61" t="s">
        <v>452</v>
      </c>
      <c r="C97" s="62" t="s">
        <v>460</v>
      </c>
      <c r="D97" s="63"/>
      <c r="E97" s="68">
        <v>1330.29587338903</v>
      </c>
      <c r="F97" s="61"/>
    </row>
    <row r="98" spans="1:6" ht="51">
      <c r="A98" s="65">
        <v>512</v>
      </c>
      <c r="B98" s="61" t="s">
        <v>461</v>
      </c>
      <c r="C98" s="62" t="s">
        <v>479</v>
      </c>
      <c r="D98" s="63"/>
      <c r="E98" s="68">
        <v>1339.9697745686599</v>
      </c>
      <c r="F98" s="61"/>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98">
      <formula1>2</formula1>
      <formula2>100</formula2>
    </dataValidation>
    <dataValidation type="textLength" showDropDown="1" showErrorMessage="1" errorTitle="Felaktigt fält" error="Formatet ska vara text. Mer_x000d__x000a_information under &quot;Dataverifiering&quot;" prompt="Ska vara text" sqref="F2:F98 C2:C88 C90:C98">
      <formula1>0</formula1>
      <formula2>9999999</formula2>
    </dataValidation>
    <dataValidation type="decimal" showDropDown="1" showErrorMessage="1" errorTitle="Felaktigt fält" error="Ska vara decimaltal" prompt="Ska vara decimaltal" sqref="E2:E98">
      <formula1>0</formula1>
      <formula2>9999999</formula2>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sheetPr>
  <dimension ref="A1:G121"/>
  <sheetViews>
    <sheetView tabSelected="1" zoomScaleNormal="100" workbookViewId="0">
      <selection activeCell="L8" sqref="L8"/>
    </sheetView>
  </sheetViews>
  <sheetFormatPr defaultRowHeight="14.25"/>
  <cols>
    <col min="1" max="1" width="8.140625" style="14" customWidth="1"/>
    <col min="2" max="2" width="25" style="14" customWidth="1"/>
    <col min="3" max="3" width="24.7109375" style="14" customWidth="1"/>
    <col min="4" max="4" width="20.85546875" style="14" customWidth="1"/>
    <col min="5" max="6" width="15.42578125" style="14" customWidth="1"/>
    <col min="7" max="7" width="9.140625" style="93"/>
    <col min="8" max="16384" width="9.140625" style="14"/>
  </cols>
  <sheetData>
    <row r="1" spans="1:6">
      <c r="A1" s="31" t="s">
        <v>0</v>
      </c>
      <c r="B1" s="32" t="s">
        <v>1</v>
      </c>
      <c r="C1" s="32" t="s">
        <v>2</v>
      </c>
      <c r="D1" s="32" t="s">
        <v>35</v>
      </c>
      <c r="E1" s="32" t="s">
        <v>32</v>
      </c>
      <c r="F1" s="34" t="s">
        <v>33</v>
      </c>
    </row>
    <row r="2" spans="1:6" ht="38.25">
      <c r="A2" s="73">
        <v>513</v>
      </c>
      <c r="B2" s="40" t="s">
        <v>480</v>
      </c>
      <c r="C2" s="41" t="s">
        <v>481</v>
      </c>
      <c r="D2" s="59"/>
      <c r="E2" s="54">
        <v>18</v>
      </c>
      <c r="F2" s="40"/>
    </row>
    <row r="3" spans="1:6" ht="38.25">
      <c r="A3" s="73">
        <v>514</v>
      </c>
      <c r="B3" s="40" t="s">
        <v>480</v>
      </c>
      <c r="C3" s="41" t="s">
        <v>482</v>
      </c>
      <c r="D3" s="59"/>
      <c r="E3" s="54">
        <f>100*702</f>
        <v>70200</v>
      </c>
      <c r="F3" s="40"/>
    </row>
    <row r="4" spans="1:6">
      <c r="A4" s="73">
        <v>515</v>
      </c>
      <c r="B4" s="40" t="s">
        <v>480</v>
      </c>
      <c r="C4" s="41" t="s">
        <v>721</v>
      </c>
      <c r="D4" s="59"/>
      <c r="E4" s="54">
        <f>120*56</f>
        <v>6720</v>
      </c>
      <c r="F4" s="40"/>
    </row>
    <row r="5" spans="1:6" ht="114.75">
      <c r="A5" s="73">
        <v>516</v>
      </c>
      <c r="B5" s="40" t="s">
        <v>480</v>
      </c>
      <c r="C5" s="41" t="s">
        <v>614</v>
      </c>
      <c r="D5" s="59" t="s">
        <v>658</v>
      </c>
      <c r="E5" s="54">
        <v>120</v>
      </c>
      <c r="F5" s="40"/>
    </row>
    <row r="6" spans="1:6" ht="25.5">
      <c r="A6" s="73">
        <v>517</v>
      </c>
      <c r="B6" s="40" t="s">
        <v>483</v>
      </c>
      <c r="C6" s="41" t="s">
        <v>484</v>
      </c>
      <c r="D6" s="59"/>
      <c r="E6" s="54">
        <v>282</v>
      </c>
      <c r="F6" s="40"/>
    </row>
    <row r="7" spans="1:6" ht="25.5">
      <c r="A7" s="73">
        <v>518</v>
      </c>
      <c r="B7" s="40" t="s">
        <v>483</v>
      </c>
      <c r="C7" s="41" t="s">
        <v>485</v>
      </c>
      <c r="D7" s="59"/>
      <c r="E7" s="54">
        <v>1340</v>
      </c>
      <c r="F7" s="40"/>
    </row>
    <row r="8" spans="1:6" ht="38.25">
      <c r="A8" s="73">
        <v>519</v>
      </c>
      <c r="B8" s="40" t="s">
        <v>483</v>
      </c>
      <c r="C8" s="41" t="s">
        <v>486</v>
      </c>
      <c r="D8" s="59"/>
      <c r="E8" s="54">
        <v>67</v>
      </c>
      <c r="F8" s="40"/>
    </row>
    <row r="9" spans="1:6" ht="38.25">
      <c r="A9" s="73">
        <v>520</v>
      </c>
      <c r="B9" s="40" t="s">
        <v>483</v>
      </c>
      <c r="C9" s="41" t="s">
        <v>487</v>
      </c>
      <c r="D9" s="59"/>
      <c r="E9" s="56">
        <v>162</v>
      </c>
      <c r="F9" s="40"/>
    </row>
    <row r="10" spans="1:6" ht="25.5">
      <c r="A10" s="73">
        <v>521</v>
      </c>
      <c r="B10" s="40" t="s">
        <v>483</v>
      </c>
      <c r="C10" s="41" t="s">
        <v>488</v>
      </c>
      <c r="D10" s="59"/>
      <c r="E10" s="54">
        <f>1150*100</f>
        <v>115000</v>
      </c>
      <c r="F10" s="40"/>
    </row>
    <row r="11" spans="1:6" ht="25.5">
      <c r="A11" s="73">
        <v>522</v>
      </c>
      <c r="B11" s="40" t="s">
        <v>483</v>
      </c>
      <c r="C11" s="41" t="s">
        <v>489</v>
      </c>
      <c r="D11" s="59"/>
      <c r="E11" s="54">
        <f>710*100</f>
        <v>71000</v>
      </c>
      <c r="F11" s="40"/>
    </row>
    <row r="12" spans="1:6" ht="38.25">
      <c r="A12" s="73">
        <v>523</v>
      </c>
      <c r="B12" s="40" t="s">
        <v>483</v>
      </c>
      <c r="C12" s="41" t="s">
        <v>490</v>
      </c>
      <c r="D12" s="59"/>
      <c r="E12" s="54">
        <v>228</v>
      </c>
      <c r="F12" s="40"/>
    </row>
    <row r="13" spans="1:6" ht="25.5">
      <c r="A13" s="73">
        <v>524</v>
      </c>
      <c r="B13" s="40" t="s">
        <v>483</v>
      </c>
      <c r="C13" s="41" t="s">
        <v>491</v>
      </c>
      <c r="D13" s="59"/>
      <c r="E13" s="54">
        <f>110*100</f>
        <v>11000</v>
      </c>
      <c r="F13" s="40"/>
    </row>
    <row r="14" spans="1:6" ht="25.5">
      <c r="A14" s="73">
        <v>525</v>
      </c>
      <c r="B14" s="40" t="s">
        <v>483</v>
      </c>
      <c r="C14" s="41" t="s">
        <v>492</v>
      </c>
      <c r="D14" s="59"/>
      <c r="E14" s="54">
        <f>410*420</f>
        <v>172200</v>
      </c>
      <c r="F14" s="40"/>
    </row>
    <row r="15" spans="1:6" ht="25.5">
      <c r="A15" s="73">
        <v>526</v>
      </c>
      <c r="B15" s="40" t="s">
        <v>483</v>
      </c>
      <c r="C15" s="41" t="s">
        <v>493</v>
      </c>
      <c r="D15" s="59"/>
      <c r="E15" s="54">
        <f>500*200</f>
        <v>100000</v>
      </c>
      <c r="F15" s="40"/>
    </row>
    <row r="16" spans="1:6" ht="25.5">
      <c r="A16" s="73">
        <v>527</v>
      </c>
      <c r="B16" s="40" t="s">
        <v>483</v>
      </c>
      <c r="C16" s="41" t="s">
        <v>494</v>
      </c>
      <c r="D16" s="59"/>
      <c r="E16" s="54">
        <f>1300*200</f>
        <v>260000</v>
      </c>
      <c r="F16" s="40"/>
    </row>
    <row r="17" spans="1:6" ht="25.5">
      <c r="A17" s="73">
        <v>528</v>
      </c>
      <c r="B17" s="40" t="s">
        <v>483</v>
      </c>
      <c r="C17" s="41" t="s">
        <v>495</v>
      </c>
      <c r="D17" s="59"/>
      <c r="E17" s="54">
        <f>570*75</f>
        <v>42750</v>
      </c>
      <c r="F17" s="40"/>
    </row>
    <row r="18" spans="1:6" ht="38.25">
      <c r="A18" s="73">
        <v>529</v>
      </c>
      <c r="B18" s="40" t="s">
        <v>496</v>
      </c>
      <c r="C18" s="41" t="s">
        <v>497</v>
      </c>
      <c r="D18" s="59"/>
      <c r="E18" s="54">
        <v>119</v>
      </c>
      <c r="F18" s="40"/>
    </row>
    <row r="19" spans="1:6" ht="38.25">
      <c r="A19" s="73">
        <v>530</v>
      </c>
      <c r="B19" s="40" t="s">
        <v>496</v>
      </c>
      <c r="C19" s="41" t="s">
        <v>498</v>
      </c>
      <c r="D19" s="59"/>
      <c r="E19" s="54">
        <v>540</v>
      </c>
      <c r="F19" s="40"/>
    </row>
    <row r="20" spans="1:6" ht="38.25">
      <c r="A20" s="73">
        <v>531</v>
      </c>
      <c r="B20" s="40" t="s">
        <v>496</v>
      </c>
      <c r="C20" s="41" t="s">
        <v>499</v>
      </c>
      <c r="D20" s="59"/>
      <c r="E20" s="54">
        <v>104</v>
      </c>
      <c r="F20" s="40"/>
    </row>
    <row r="21" spans="1:6" ht="38.25">
      <c r="A21" s="73">
        <v>532</v>
      </c>
      <c r="B21" s="40" t="s">
        <v>496</v>
      </c>
      <c r="C21" s="41" t="s">
        <v>500</v>
      </c>
      <c r="D21" s="59"/>
      <c r="E21" s="54">
        <v>149</v>
      </c>
      <c r="F21" s="40"/>
    </row>
    <row r="22" spans="1:6" ht="38.25">
      <c r="A22" s="73">
        <v>533</v>
      </c>
      <c r="B22" s="40" t="s">
        <v>496</v>
      </c>
      <c r="C22" s="41" t="s">
        <v>501</v>
      </c>
      <c r="D22" s="59"/>
      <c r="E22" s="54">
        <v>260</v>
      </c>
      <c r="F22" s="40"/>
    </row>
    <row r="23" spans="1:6" ht="38.25">
      <c r="A23" s="73">
        <v>534</v>
      </c>
      <c r="B23" s="40" t="s">
        <v>496</v>
      </c>
      <c r="C23" s="41" t="s">
        <v>502</v>
      </c>
      <c r="D23" s="59"/>
      <c r="E23" s="54">
        <v>140</v>
      </c>
      <c r="F23" s="40"/>
    </row>
    <row r="24" spans="1:6" ht="38.25">
      <c r="A24" s="73">
        <v>535</v>
      </c>
      <c r="B24" s="40" t="s">
        <v>496</v>
      </c>
      <c r="C24" s="41" t="s">
        <v>503</v>
      </c>
      <c r="D24" s="59"/>
      <c r="E24" s="54">
        <v>180</v>
      </c>
      <c r="F24" s="40"/>
    </row>
    <row r="25" spans="1:6" ht="38.25">
      <c r="A25" s="73">
        <v>536</v>
      </c>
      <c r="B25" s="40" t="s">
        <v>496</v>
      </c>
      <c r="C25" s="41" t="s">
        <v>504</v>
      </c>
      <c r="D25" s="59"/>
      <c r="E25" s="54">
        <v>71</v>
      </c>
      <c r="F25" s="40"/>
    </row>
    <row r="26" spans="1:6" ht="38.25">
      <c r="A26" s="73">
        <v>537</v>
      </c>
      <c r="B26" s="40" t="s">
        <v>496</v>
      </c>
      <c r="C26" s="41" t="s">
        <v>505</v>
      </c>
      <c r="D26" s="59"/>
      <c r="E26" s="54">
        <v>48</v>
      </c>
      <c r="F26" s="40"/>
    </row>
    <row r="27" spans="1:6" ht="89.25">
      <c r="A27" s="73">
        <v>538</v>
      </c>
      <c r="B27" s="40" t="s">
        <v>506</v>
      </c>
      <c r="C27" s="41" t="s">
        <v>572</v>
      </c>
      <c r="D27" s="59" t="s">
        <v>462</v>
      </c>
      <c r="E27" s="54">
        <v>77</v>
      </c>
      <c r="F27" s="40" t="s">
        <v>304</v>
      </c>
    </row>
    <row r="28" spans="1:6" ht="102">
      <c r="A28" s="73">
        <v>539</v>
      </c>
      <c r="B28" s="40" t="s">
        <v>506</v>
      </c>
      <c r="C28" s="41" t="s">
        <v>722</v>
      </c>
      <c r="D28" s="59" t="s">
        <v>462</v>
      </c>
      <c r="E28" s="54">
        <v>230</v>
      </c>
      <c r="F28" s="40" t="s">
        <v>304</v>
      </c>
    </row>
    <row r="29" spans="1:6" ht="89.25">
      <c r="A29" s="73">
        <v>540</v>
      </c>
      <c r="B29" s="40" t="s">
        <v>506</v>
      </c>
      <c r="C29" s="41" t="s">
        <v>723</v>
      </c>
      <c r="D29" s="59" t="s">
        <v>462</v>
      </c>
      <c r="E29" s="54">
        <v>1044</v>
      </c>
      <c r="F29" s="40" t="s">
        <v>304</v>
      </c>
    </row>
    <row r="30" spans="1:6" ht="63.75">
      <c r="A30" s="73">
        <v>541</v>
      </c>
      <c r="B30" s="40" t="s">
        <v>507</v>
      </c>
      <c r="C30" s="41" t="s">
        <v>589</v>
      </c>
      <c r="D30" s="59" t="s">
        <v>592</v>
      </c>
      <c r="E30" s="54">
        <v>58</v>
      </c>
      <c r="F30" s="40" t="s">
        <v>304</v>
      </c>
    </row>
    <row r="31" spans="1:6" ht="114.75">
      <c r="A31" s="73">
        <v>542</v>
      </c>
      <c r="B31" s="40" t="s">
        <v>507</v>
      </c>
      <c r="C31" s="41" t="s">
        <v>590</v>
      </c>
      <c r="D31" s="59" t="s">
        <v>591</v>
      </c>
      <c r="E31" s="54">
        <v>1720</v>
      </c>
      <c r="F31" s="40" t="s">
        <v>304</v>
      </c>
    </row>
    <row r="32" spans="1:6" ht="38.25">
      <c r="A32" s="73">
        <v>543</v>
      </c>
      <c r="B32" s="40" t="s">
        <v>507</v>
      </c>
      <c r="C32" s="41" t="s">
        <v>593</v>
      </c>
      <c r="D32" s="59" t="s">
        <v>588</v>
      </c>
      <c r="E32" s="54">
        <v>10</v>
      </c>
      <c r="F32" s="40" t="s">
        <v>304</v>
      </c>
    </row>
    <row r="33" spans="1:6" ht="114.75">
      <c r="A33" s="73">
        <v>544</v>
      </c>
      <c r="B33" s="40" t="s">
        <v>507</v>
      </c>
      <c r="C33" s="41" t="s">
        <v>595</v>
      </c>
      <c r="D33" s="59" t="s">
        <v>594</v>
      </c>
      <c r="E33" s="54">
        <v>340</v>
      </c>
      <c r="F33" s="40" t="s">
        <v>304</v>
      </c>
    </row>
    <row r="34" spans="1:6" ht="51">
      <c r="A34" s="73">
        <v>545</v>
      </c>
      <c r="B34" s="40" t="s">
        <v>507</v>
      </c>
      <c r="C34" s="41" t="s">
        <v>597</v>
      </c>
      <c r="D34" s="59" t="s">
        <v>596</v>
      </c>
      <c r="E34" s="54">
        <v>65</v>
      </c>
      <c r="F34" s="40" t="s">
        <v>304</v>
      </c>
    </row>
    <row r="35" spans="1:6">
      <c r="A35" s="73">
        <v>546</v>
      </c>
      <c r="B35" s="40" t="s">
        <v>507</v>
      </c>
      <c r="C35" s="41" t="s">
        <v>724</v>
      </c>
      <c r="D35" s="59"/>
      <c r="E35" s="54">
        <f>8*5000</f>
        <v>40000</v>
      </c>
      <c r="F35" s="40" t="s">
        <v>304</v>
      </c>
    </row>
    <row r="36" spans="1:6" ht="25.5">
      <c r="A36" s="73">
        <v>547</v>
      </c>
      <c r="B36" s="40" t="s">
        <v>507</v>
      </c>
      <c r="C36" s="41" t="s">
        <v>725</v>
      </c>
      <c r="D36" s="59"/>
      <c r="E36" s="54">
        <f>1000*1300</f>
        <v>1300000</v>
      </c>
      <c r="F36" s="40"/>
    </row>
    <row r="37" spans="1:6" ht="25.5">
      <c r="A37" s="73">
        <v>548</v>
      </c>
      <c r="B37" s="40" t="s">
        <v>507</v>
      </c>
      <c r="C37" s="41" t="s">
        <v>508</v>
      </c>
      <c r="D37" s="59"/>
      <c r="E37" s="54">
        <f>5000*1600</f>
        <v>8000000</v>
      </c>
      <c r="F37" s="40"/>
    </row>
    <row r="38" spans="1:6">
      <c r="A38" s="73">
        <v>549</v>
      </c>
      <c r="B38" s="40" t="s">
        <v>507</v>
      </c>
      <c r="C38" s="41" t="s">
        <v>509</v>
      </c>
      <c r="D38" s="59"/>
      <c r="E38" s="54">
        <f>7*5000</f>
        <v>35000</v>
      </c>
      <c r="F38" s="40" t="s">
        <v>304</v>
      </c>
    </row>
    <row r="39" spans="1:6">
      <c r="A39" s="73">
        <v>550</v>
      </c>
      <c r="B39" s="40" t="s">
        <v>507</v>
      </c>
      <c r="C39" s="41" t="s">
        <v>510</v>
      </c>
      <c r="D39" s="59"/>
      <c r="E39" s="54">
        <f>18*5000</f>
        <v>90000</v>
      </c>
      <c r="F39" s="40"/>
    </row>
    <row r="40" spans="1:6">
      <c r="A40" s="73">
        <v>551</v>
      </c>
      <c r="B40" s="40" t="s">
        <v>507</v>
      </c>
      <c r="C40" s="41" t="s">
        <v>726</v>
      </c>
      <c r="D40" s="59"/>
      <c r="E40" s="54">
        <f>36*5000</f>
        <v>180000</v>
      </c>
      <c r="F40" s="40"/>
    </row>
    <row r="41" spans="1:6">
      <c r="A41" s="73">
        <v>552</v>
      </c>
      <c r="B41" s="40" t="s">
        <v>507</v>
      </c>
      <c r="C41" s="41" t="s">
        <v>727</v>
      </c>
      <c r="D41" s="59"/>
      <c r="E41" s="70">
        <f>27*5000</f>
        <v>135000</v>
      </c>
      <c r="F41" s="40"/>
    </row>
    <row r="42" spans="1:6">
      <c r="A42" s="73">
        <v>553</v>
      </c>
      <c r="B42" s="44" t="s">
        <v>507</v>
      </c>
      <c r="C42" s="45" t="s">
        <v>511</v>
      </c>
      <c r="D42" s="59"/>
      <c r="E42" s="70" t="s">
        <v>568</v>
      </c>
      <c r="F42" s="44"/>
    </row>
    <row r="43" spans="1:6" ht="25.5">
      <c r="A43" s="73">
        <v>554</v>
      </c>
      <c r="B43" s="40" t="s">
        <v>507</v>
      </c>
      <c r="C43" s="41" t="s">
        <v>598</v>
      </c>
      <c r="D43" s="59"/>
      <c r="E43" s="54">
        <f>5000*106</f>
        <v>530000</v>
      </c>
      <c r="F43" s="40"/>
    </row>
    <row r="44" spans="1:6" ht="38.25">
      <c r="A44" s="73">
        <v>555</v>
      </c>
      <c r="B44" s="44" t="s">
        <v>507</v>
      </c>
      <c r="C44" s="45" t="s">
        <v>741</v>
      </c>
      <c r="D44" s="60"/>
      <c r="E44" s="70">
        <f>5*5000</f>
        <v>25000</v>
      </c>
      <c r="F44" s="44" t="s">
        <v>304</v>
      </c>
    </row>
    <row r="45" spans="1:6" ht="76.5">
      <c r="A45" s="73">
        <v>556</v>
      </c>
      <c r="B45" s="40" t="s">
        <v>507</v>
      </c>
      <c r="C45" s="41" t="s">
        <v>600</v>
      </c>
      <c r="D45" s="59" t="s">
        <v>599</v>
      </c>
      <c r="E45" s="54">
        <v>9</v>
      </c>
      <c r="F45" s="40" t="s">
        <v>304</v>
      </c>
    </row>
    <row r="46" spans="1:6" ht="76.5">
      <c r="A46" s="73">
        <v>557</v>
      </c>
      <c r="B46" s="40" t="s">
        <v>507</v>
      </c>
      <c r="C46" s="41" t="s">
        <v>601</v>
      </c>
      <c r="D46" s="59" t="s">
        <v>599</v>
      </c>
      <c r="E46" s="54">
        <v>159</v>
      </c>
      <c r="F46" s="40"/>
    </row>
    <row r="47" spans="1:6" ht="76.5">
      <c r="A47" s="73">
        <v>558</v>
      </c>
      <c r="B47" s="40" t="s">
        <v>507</v>
      </c>
      <c r="C47" s="41" t="s">
        <v>602</v>
      </c>
      <c r="D47" s="59" t="s">
        <v>599</v>
      </c>
      <c r="E47" s="54">
        <v>270</v>
      </c>
      <c r="F47" s="40" t="s">
        <v>304</v>
      </c>
    </row>
    <row r="48" spans="1:6" ht="25.5">
      <c r="A48" s="73">
        <v>559</v>
      </c>
      <c r="B48" s="44" t="s">
        <v>512</v>
      </c>
      <c r="C48" s="45" t="s">
        <v>513</v>
      </c>
      <c r="D48" s="60"/>
      <c r="E48" s="70">
        <v>18000</v>
      </c>
      <c r="F48" s="44"/>
    </row>
    <row r="49" spans="1:6" ht="25.5">
      <c r="A49" s="73">
        <v>560</v>
      </c>
      <c r="B49" s="40" t="s">
        <v>512</v>
      </c>
      <c r="C49" s="41" t="s">
        <v>514</v>
      </c>
      <c r="D49" s="59"/>
      <c r="E49" s="54">
        <f>200*100</f>
        <v>20000</v>
      </c>
      <c r="F49" s="40"/>
    </row>
    <row r="50" spans="1:6" ht="25.5">
      <c r="A50" s="73">
        <v>561</v>
      </c>
      <c r="B50" s="40" t="s">
        <v>512</v>
      </c>
      <c r="C50" s="41" t="s">
        <v>515</v>
      </c>
      <c r="D50" s="59"/>
      <c r="E50" s="54">
        <v>24000</v>
      </c>
      <c r="F50" s="40"/>
    </row>
    <row r="51" spans="1:6" ht="25.5">
      <c r="A51" s="73">
        <v>562</v>
      </c>
      <c r="B51" s="40" t="s">
        <v>512</v>
      </c>
      <c r="C51" s="41" t="s">
        <v>516</v>
      </c>
      <c r="D51" s="59"/>
      <c r="E51" s="54">
        <f>80*100</f>
        <v>8000</v>
      </c>
      <c r="F51" s="40"/>
    </row>
    <row r="52" spans="1:6" ht="51">
      <c r="A52" s="73">
        <v>563</v>
      </c>
      <c r="B52" s="40" t="s">
        <v>517</v>
      </c>
      <c r="C52" s="41" t="s">
        <v>518</v>
      </c>
      <c r="D52" s="59"/>
      <c r="E52" s="54">
        <v>2700</v>
      </c>
      <c r="F52" s="40"/>
    </row>
    <row r="53" spans="1:6" ht="51">
      <c r="A53" s="73">
        <v>564</v>
      </c>
      <c r="B53" s="40" t="s">
        <v>517</v>
      </c>
      <c r="C53" s="41" t="s">
        <v>519</v>
      </c>
      <c r="D53" s="59"/>
      <c r="E53" s="54">
        <v>2470</v>
      </c>
      <c r="F53" s="40"/>
    </row>
    <row r="54" spans="1:6" ht="51">
      <c r="A54" s="73">
        <v>565</v>
      </c>
      <c r="B54" s="40" t="s">
        <v>517</v>
      </c>
      <c r="C54" s="41" t="s">
        <v>739</v>
      </c>
      <c r="D54" s="59"/>
      <c r="E54" s="54">
        <v>2540</v>
      </c>
      <c r="F54" s="40"/>
    </row>
    <row r="55" spans="1:6" ht="25.5">
      <c r="A55" s="73">
        <v>566</v>
      </c>
      <c r="B55" s="40" t="s">
        <v>517</v>
      </c>
      <c r="C55" s="41" t="s">
        <v>728</v>
      </c>
      <c r="D55" s="59"/>
      <c r="E55" s="54">
        <v>560</v>
      </c>
      <c r="F55" s="40"/>
    </row>
    <row r="56" spans="1:6" ht="25.5">
      <c r="A56" s="73">
        <v>567</v>
      </c>
      <c r="B56" s="44" t="s">
        <v>517</v>
      </c>
      <c r="C56" s="45" t="s">
        <v>740</v>
      </c>
      <c r="D56" s="60"/>
      <c r="E56" s="70">
        <v>230</v>
      </c>
      <c r="F56" s="44"/>
    </row>
    <row r="57" spans="1:6" ht="25.5">
      <c r="A57" s="73">
        <v>568</v>
      </c>
      <c r="B57" s="40" t="s">
        <v>517</v>
      </c>
      <c r="C57" s="41" t="s">
        <v>729</v>
      </c>
      <c r="D57" s="59"/>
      <c r="E57" s="54">
        <v>179</v>
      </c>
      <c r="F57" s="40"/>
    </row>
    <row r="58" spans="1:6" ht="25.5">
      <c r="A58" s="73">
        <v>569</v>
      </c>
      <c r="B58" s="40" t="s">
        <v>517</v>
      </c>
      <c r="C58" s="41" t="s">
        <v>520</v>
      </c>
      <c r="D58" s="59"/>
      <c r="E58" s="54">
        <v>2100</v>
      </c>
      <c r="F58" s="40"/>
    </row>
    <row r="59" spans="1:6" ht="25.5">
      <c r="A59" s="73">
        <v>570</v>
      </c>
      <c r="B59" s="40" t="s">
        <v>521</v>
      </c>
      <c r="C59" s="41" t="s">
        <v>522</v>
      </c>
      <c r="D59" s="59"/>
      <c r="E59" s="54">
        <v>84</v>
      </c>
      <c r="F59" s="40"/>
    </row>
    <row r="60" spans="1:6" ht="25.5">
      <c r="A60" s="73">
        <v>571</v>
      </c>
      <c r="B60" s="40" t="s">
        <v>521</v>
      </c>
      <c r="C60" s="41" t="s">
        <v>603</v>
      </c>
      <c r="D60" s="59" t="s">
        <v>462</v>
      </c>
      <c r="E60" s="54">
        <v>384</v>
      </c>
      <c r="F60" s="40"/>
    </row>
    <row r="61" spans="1:6" ht="25.5">
      <c r="A61" s="73">
        <v>572</v>
      </c>
      <c r="B61" s="40" t="s">
        <v>521</v>
      </c>
      <c r="C61" s="41" t="s">
        <v>604</v>
      </c>
      <c r="D61" s="59" t="s">
        <v>462</v>
      </c>
      <c r="E61" s="54">
        <v>2000</v>
      </c>
      <c r="F61" s="40"/>
    </row>
    <row r="62" spans="1:6" ht="25.5">
      <c r="A62" s="73">
        <v>573</v>
      </c>
      <c r="B62" s="40" t="s">
        <v>521</v>
      </c>
      <c r="C62" s="41" t="s">
        <v>605</v>
      </c>
      <c r="D62" s="59" t="s">
        <v>462</v>
      </c>
      <c r="E62" s="54">
        <v>1200</v>
      </c>
      <c r="F62" s="40"/>
    </row>
    <row r="63" spans="1:6" ht="38.25">
      <c r="A63" s="73">
        <v>574</v>
      </c>
      <c r="B63" s="40" t="s">
        <v>523</v>
      </c>
      <c r="C63" s="41" t="s">
        <v>637</v>
      </c>
      <c r="D63" s="59"/>
      <c r="E63" s="54">
        <v>400</v>
      </c>
      <c r="F63" s="40"/>
    </row>
    <row r="64" spans="1:6" ht="38.25">
      <c r="A64" s="73">
        <v>575</v>
      </c>
      <c r="B64" s="40" t="s">
        <v>523</v>
      </c>
      <c r="C64" s="41" t="s">
        <v>638</v>
      </c>
      <c r="D64" s="59"/>
      <c r="E64" s="54">
        <v>77</v>
      </c>
      <c r="F64" s="40"/>
    </row>
    <row r="65" spans="1:6" ht="38.25">
      <c r="A65" s="73">
        <v>576</v>
      </c>
      <c r="B65" s="40" t="s">
        <v>523</v>
      </c>
      <c r="C65" s="41" t="s">
        <v>639</v>
      </c>
      <c r="D65" s="59"/>
      <c r="E65" s="54">
        <v>42</v>
      </c>
      <c r="F65" s="40"/>
    </row>
    <row r="66" spans="1:6" ht="51">
      <c r="A66" s="73">
        <v>577</v>
      </c>
      <c r="B66" s="40" t="s">
        <v>523</v>
      </c>
      <c r="C66" s="41" t="s">
        <v>640</v>
      </c>
      <c r="D66" s="59"/>
      <c r="E66" s="54">
        <v>30</v>
      </c>
      <c r="F66" s="40"/>
    </row>
    <row r="67" spans="1:6" ht="38.25">
      <c r="A67" s="73">
        <v>578</v>
      </c>
      <c r="B67" s="40" t="s">
        <v>523</v>
      </c>
      <c r="C67" s="41" t="s">
        <v>641</v>
      </c>
      <c r="D67" s="59"/>
      <c r="E67" s="54">
        <v>800</v>
      </c>
      <c r="F67" s="40"/>
    </row>
    <row r="68" spans="1:6" ht="38.25">
      <c r="A68" s="73">
        <v>579</v>
      </c>
      <c r="B68" s="40" t="s">
        <v>523</v>
      </c>
      <c r="C68" s="41" t="s">
        <v>524</v>
      </c>
      <c r="D68" s="59" t="s">
        <v>730</v>
      </c>
      <c r="E68" s="54">
        <v>15</v>
      </c>
      <c r="F68" s="40"/>
    </row>
    <row r="69" spans="1:6" ht="38.25">
      <c r="A69" s="73">
        <v>580</v>
      </c>
      <c r="B69" s="40" t="s">
        <v>525</v>
      </c>
      <c r="C69" s="41" t="s">
        <v>732</v>
      </c>
      <c r="D69" s="59"/>
      <c r="E69" s="54">
        <v>16</v>
      </c>
      <c r="F69" s="40"/>
    </row>
    <row r="70" spans="1:6" ht="38.25">
      <c r="A70" s="73">
        <v>581</v>
      </c>
      <c r="B70" s="40" t="s">
        <v>525</v>
      </c>
      <c r="C70" s="41" t="s">
        <v>526</v>
      </c>
      <c r="D70" s="59"/>
      <c r="E70" s="54">
        <f>192*100</f>
        <v>19200</v>
      </c>
      <c r="F70" s="40"/>
    </row>
    <row r="71" spans="1:6" ht="38.25">
      <c r="A71" s="73">
        <v>582</v>
      </c>
      <c r="B71" s="40" t="s">
        <v>525</v>
      </c>
      <c r="C71" s="41" t="s">
        <v>527</v>
      </c>
      <c r="D71" s="59"/>
      <c r="E71" s="54">
        <f>100*90</f>
        <v>9000</v>
      </c>
      <c r="F71" s="40"/>
    </row>
    <row r="72" spans="1:6" ht="38.25">
      <c r="A72" s="73">
        <v>583</v>
      </c>
      <c r="B72" s="40" t="s">
        <v>525</v>
      </c>
      <c r="C72" s="41" t="s">
        <v>528</v>
      </c>
      <c r="D72" s="59"/>
      <c r="E72" s="54">
        <v>6000</v>
      </c>
      <c r="F72" s="40"/>
    </row>
    <row r="73" spans="1:6" ht="38.25">
      <c r="A73" s="73">
        <v>584</v>
      </c>
      <c r="B73" s="40" t="s">
        <v>525</v>
      </c>
      <c r="C73" s="41" t="s">
        <v>731</v>
      </c>
      <c r="D73" s="59"/>
      <c r="E73" s="54">
        <f>163*100</f>
        <v>16300</v>
      </c>
      <c r="F73" s="40"/>
    </row>
    <row r="74" spans="1:6" ht="25.5">
      <c r="A74" s="73">
        <v>585</v>
      </c>
      <c r="B74" s="40" t="s">
        <v>525</v>
      </c>
      <c r="C74" s="41" t="s">
        <v>733</v>
      </c>
      <c r="D74" s="59"/>
      <c r="E74" s="54">
        <f>224*5</f>
        <v>1120</v>
      </c>
      <c r="F74" s="40"/>
    </row>
    <row r="75" spans="1:6" ht="38.25">
      <c r="A75" s="73">
        <v>586</v>
      </c>
      <c r="B75" s="40" t="s">
        <v>525</v>
      </c>
      <c r="C75" s="41" t="s">
        <v>529</v>
      </c>
      <c r="D75" s="59"/>
      <c r="E75" s="54">
        <v>336</v>
      </c>
      <c r="F75" s="40"/>
    </row>
    <row r="76" spans="1:6" ht="38.25">
      <c r="A76" s="73">
        <v>587</v>
      </c>
      <c r="B76" s="40" t="s">
        <v>525</v>
      </c>
      <c r="C76" s="41" t="s">
        <v>530</v>
      </c>
      <c r="D76" s="59"/>
      <c r="E76" s="54">
        <v>276</v>
      </c>
      <c r="F76" s="40"/>
    </row>
    <row r="77" spans="1:6" ht="38.25">
      <c r="A77" s="73">
        <v>588</v>
      </c>
      <c r="B77" s="40" t="s">
        <v>525</v>
      </c>
      <c r="C77" s="41" t="s">
        <v>531</v>
      </c>
      <c r="D77" s="59"/>
      <c r="E77" s="54">
        <v>228</v>
      </c>
      <c r="F77" s="40"/>
    </row>
    <row r="78" spans="1:6" ht="38.25">
      <c r="A78" s="73">
        <v>589</v>
      </c>
      <c r="B78" s="40" t="s">
        <v>525</v>
      </c>
      <c r="C78" s="41" t="s">
        <v>532</v>
      </c>
      <c r="D78" s="59"/>
      <c r="E78" s="54">
        <v>276</v>
      </c>
      <c r="F78" s="40"/>
    </row>
    <row r="79" spans="1:6" ht="38.25">
      <c r="A79" s="73">
        <v>590</v>
      </c>
      <c r="B79" s="40" t="s">
        <v>525</v>
      </c>
      <c r="C79" s="41" t="s">
        <v>533</v>
      </c>
      <c r="D79" s="59"/>
      <c r="E79" s="54">
        <v>144</v>
      </c>
      <c r="F79" s="40"/>
    </row>
    <row r="80" spans="1:6" ht="38.25">
      <c r="A80" s="73">
        <v>591</v>
      </c>
      <c r="B80" s="40" t="s">
        <v>525</v>
      </c>
      <c r="C80" s="41" t="s">
        <v>534</v>
      </c>
      <c r="D80" s="59"/>
      <c r="E80" s="54">
        <v>168</v>
      </c>
      <c r="F80" s="40"/>
    </row>
    <row r="81" spans="1:6" ht="38.25">
      <c r="A81" s="73">
        <v>592</v>
      </c>
      <c r="B81" s="40" t="s">
        <v>525</v>
      </c>
      <c r="C81" s="41" t="s">
        <v>535</v>
      </c>
      <c r="D81" s="59"/>
      <c r="E81" s="54">
        <v>204</v>
      </c>
      <c r="F81" s="40"/>
    </row>
    <row r="82" spans="1:6" ht="38.25">
      <c r="A82" s="73">
        <v>593</v>
      </c>
      <c r="B82" s="40" t="s">
        <v>525</v>
      </c>
      <c r="C82" s="41" t="s">
        <v>536</v>
      </c>
      <c r="D82" s="59"/>
      <c r="E82" s="54">
        <v>216</v>
      </c>
      <c r="F82" s="40"/>
    </row>
    <row r="83" spans="1:6" ht="38.25">
      <c r="A83" s="73">
        <v>594</v>
      </c>
      <c r="B83" s="40" t="s">
        <v>537</v>
      </c>
      <c r="C83" s="41" t="s">
        <v>659</v>
      </c>
      <c r="D83" s="59"/>
      <c r="E83" s="54">
        <v>1300</v>
      </c>
      <c r="F83" s="40"/>
    </row>
    <row r="84" spans="1:6" ht="38.25">
      <c r="A84" s="73">
        <v>595</v>
      </c>
      <c r="B84" s="40" t="s">
        <v>537</v>
      </c>
      <c r="C84" s="41" t="s">
        <v>660</v>
      </c>
      <c r="D84" s="59"/>
      <c r="E84" s="54">
        <v>145</v>
      </c>
      <c r="F84" s="40"/>
    </row>
    <row r="85" spans="1:6" ht="25.5">
      <c r="A85" s="73">
        <v>596</v>
      </c>
      <c r="B85" s="40" t="s">
        <v>537</v>
      </c>
      <c r="C85" s="41" t="s">
        <v>661</v>
      </c>
      <c r="D85" s="59"/>
      <c r="E85" s="54">
        <v>227</v>
      </c>
      <c r="F85" s="40"/>
    </row>
    <row r="86" spans="1:6" ht="25.5">
      <c r="A86" s="73">
        <v>597</v>
      </c>
      <c r="B86" s="40" t="s">
        <v>537</v>
      </c>
      <c r="C86" s="41" t="s">
        <v>662</v>
      </c>
      <c r="D86" s="59"/>
      <c r="E86" s="54">
        <v>18</v>
      </c>
      <c r="F86" s="40"/>
    </row>
    <row r="87" spans="1:6" ht="25.5">
      <c r="A87" s="73">
        <v>598</v>
      </c>
      <c r="B87" s="40" t="s">
        <v>538</v>
      </c>
      <c r="C87" s="41" t="s">
        <v>642</v>
      </c>
      <c r="D87" s="59"/>
      <c r="E87" s="54">
        <f>192+864+768</f>
        <v>1824</v>
      </c>
      <c r="F87" s="40"/>
    </row>
    <row r="88" spans="1:6">
      <c r="A88" s="73">
        <v>599</v>
      </c>
      <c r="B88" s="40" t="s">
        <v>539</v>
      </c>
      <c r="C88" s="41" t="s">
        <v>540</v>
      </c>
      <c r="D88" s="59"/>
      <c r="E88" s="54">
        <v>1121</v>
      </c>
      <c r="F88" s="40"/>
    </row>
    <row r="89" spans="1:6" ht="25.5">
      <c r="A89" s="73">
        <v>600</v>
      </c>
      <c r="B89" s="40" t="s">
        <v>539</v>
      </c>
      <c r="C89" s="41" t="s">
        <v>606</v>
      </c>
      <c r="D89" s="59"/>
      <c r="E89" s="54">
        <f>190*20</f>
        <v>3800</v>
      </c>
      <c r="F89" s="40"/>
    </row>
    <row r="90" spans="1:6" ht="25.5">
      <c r="A90" s="73">
        <v>601</v>
      </c>
      <c r="B90" s="40" t="s">
        <v>539</v>
      </c>
      <c r="C90" s="41" t="s">
        <v>541</v>
      </c>
      <c r="D90" s="59"/>
      <c r="E90" s="74" t="s">
        <v>569</v>
      </c>
      <c r="F90" s="40"/>
    </row>
    <row r="91" spans="1:6" ht="63.75">
      <c r="A91" s="73">
        <v>602</v>
      </c>
      <c r="B91" s="40" t="s">
        <v>542</v>
      </c>
      <c r="C91" s="41" t="s">
        <v>609</v>
      </c>
      <c r="D91" s="59" t="s">
        <v>607</v>
      </c>
      <c r="E91" s="54">
        <v>260</v>
      </c>
      <c r="F91" s="40"/>
    </row>
    <row r="92" spans="1:6" ht="153">
      <c r="A92" s="73">
        <v>603</v>
      </c>
      <c r="B92" s="40" t="s">
        <v>542</v>
      </c>
      <c r="C92" s="41" t="s">
        <v>610</v>
      </c>
      <c r="D92" s="59" t="s">
        <v>608</v>
      </c>
      <c r="E92" s="54">
        <v>11</v>
      </c>
      <c r="F92" s="40"/>
    </row>
    <row r="93" spans="1:6" ht="51">
      <c r="A93" s="73">
        <v>604</v>
      </c>
      <c r="B93" s="40" t="s">
        <v>542</v>
      </c>
      <c r="C93" s="41" t="s">
        <v>611</v>
      </c>
      <c r="D93" s="60" t="s">
        <v>616</v>
      </c>
      <c r="E93" s="54">
        <v>810</v>
      </c>
      <c r="F93" s="40"/>
    </row>
    <row r="94" spans="1:6" ht="63.75">
      <c r="A94" s="73">
        <v>605</v>
      </c>
      <c r="B94" s="40" t="s">
        <v>543</v>
      </c>
      <c r="C94" s="41" t="s">
        <v>643</v>
      </c>
      <c r="D94" s="59"/>
      <c r="E94" s="54">
        <v>2000</v>
      </c>
      <c r="F94" s="40" t="s">
        <v>304</v>
      </c>
    </row>
    <row r="95" spans="1:6" ht="63.75">
      <c r="A95" s="73">
        <v>606</v>
      </c>
      <c r="B95" s="40" t="s">
        <v>543</v>
      </c>
      <c r="C95" s="41" t="s">
        <v>644</v>
      </c>
      <c r="D95" s="59"/>
      <c r="E95" s="54">
        <v>257</v>
      </c>
      <c r="F95" s="40"/>
    </row>
    <row r="96" spans="1:6" ht="51">
      <c r="A96" s="73">
        <v>607</v>
      </c>
      <c r="B96" s="40" t="s">
        <v>543</v>
      </c>
      <c r="C96" s="41" t="s">
        <v>753</v>
      </c>
      <c r="D96" s="59"/>
      <c r="E96" s="54">
        <v>432</v>
      </c>
      <c r="F96" s="40"/>
    </row>
    <row r="97" spans="1:6" ht="63.75">
      <c r="A97" s="73">
        <v>608</v>
      </c>
      <c r="B97" s="40" t="s">
        <v>543</v>
      </c>
      <c r="C97" s="41" t="s">
        <v>645</v>
      </c>
      <c r="D97" s="59"/>
      <c r="E97" s="54">
        <v>144</v>
      </c>
      <c r="F97" s="40"/>
    </row>
    <row r="98" spans="1:6" ht="38.25">
      <c r="A98" s="73">
        <v>609</v>
      </c>
      <c r="B98" s="40" t="s">
        <v>543</v>
      </c>
      <c r="C98" s="41" t="s">
        <v>544</v>
      </c>
      <c r="D98" s="59"/>
      <c r="E98" s="54">
        <v>690</v>
      </c>
      <c r="F98" s="40"/>
    </row>
    <row r="99" spans="1:6" ht="38.25">
      <c r="A99" s="73">
        <v>610</v>
      </c>
      <c r="B99" s="40" t="s">
        <v>545</v>
      </c>
      <c r="C99" s="41" t="s">
        <v>612</v>
      </c>
      <c r="D99" s="59"/>
      <c r="E99" s="54">
        <f>24*20</f>
        <v>480</v>
      </c>
      <c r="F99" s="40"/>
    </row>
    <row r="100" spans="1:6" ht="38.25">
      <c r="A100" s="73">
        <v>611</v>
      </c>
      <c r="B100" s="40" t="s">
        <v>545</v>
      </c>
      <c r="C100" s="41" t="s">
        <v>546</v>
      </c>
      <c r="D100" s="59"/>
      <c r="E100" s="54">
        <f>308*20</f>
        <v>6160</v>
      </c>
      <c r="F100" s="40"/>
    </row>
    <row r="101" spans="1:6" ht="38.25">
      <c r="A101" s="73">
        <v>612</v>
      </c>
      <c r="B101" s="40" t="s">
        <v>545</v>
      </c>
      <c r="C101" s="41" t="s">
        <v>547</v>
      </c>
      <c r="D101" s="59"/>
      <c r="E101" s="54">
        <f>80*20</f>
        <v>1600</v>
      </c>
      <c r="F101" s="40"/>
    </row>
    <row r="102" spans="1:6" ht="38.25">
      <c r="A102" s="73">
        <v>613</v>
      </c>
      <c r="B102" s="40" t="s">
        <v>545</v>
      </c>
      <c r="C102" s="41" t="s">
        <v>548</v>
      </c>
      <c r="D102" s="59"/>
      <c r="E102" s="54">
        <f>30*20</f>
        <v>600</v>
      </c>
      <c r="F102" s="40"/>
    </row>
    <row r="103" spans="1:6" ht="25.5">
      <c r="A103" s="73">
        <v>614</v>
      </c>
      <c r="B103" s="40" t="s">
        <v>549</v>
      </c>
      <c r="C103" s="41" t="s">
        <v>734</v>
      </c>
      <c r="D103" s="59"/>
      <c r="E103" s="54">
        <v>48</v>
      </c>
      <c r="F103" s="40"/>
    </row>
    <row r="104" spans="1:6">
      <c r="A104" s="73">
        <v>615</v>
      </c>
      <c r="B104" s="40" t="s">
        <v>549</v>
      </c>
      <c r="C104" s="41" t="s">
        <v>550</v>
      </c>
      <c r="D104" s="59"/>
      <c r="E104" s="54">
        <f>20*10</f>
        <v>200</v>
      </c>
      <c r="F104" s="40"/>
    </row>
    <row r="105" spans="1:6" ht="25.5">
      <c r="A105" s="73">
        <v>616</v>
      </c>
      <c r="B105" s="40" t="s">
        <v>549</v>
      </c>
      <c r="C105" s="41" t="s">
        <v>551</v>
      </c>
      <c r="D105" s="59"/>
      <c r="E105" s="54">
        <v>102</v>
      </c>
      <c r="F105" s="40"/>
    </row>
    <row r="106" spans="1:6" ht="38.25">
      <c r="A106" s="73">
        <v>617</v>
      </c>
      <c r="B106" s="40" t="s">
        <v>549</v>
      </c>
      <c r="C106" s="41" t="s">
        <v>552</v>
      </c>
      <c r="D106" s="59"/>
      <c r="E106" s="54">
        <v>345</v>
      </c>
      <c r="F106" s="40"/>
    </row>
    <row r="107" spans="1:6" ht="63.75">
      <c r="A107" s="73">
        <v>618</v>
      </c>
      <c r="B107" s="40" t="s">
        <v>549</v>
      </c>
      <c r="C107" s="41" t="s">
        <v>553</v>
      </c>
      <c r="D107" s="59"/>
      <c r="E107" s="54">
        <v>800</v>
      </c>
      <c r="F107" s="40"/>
    </row>
    <row r="108" spans="1:6" ht="63.75">
      <c r="A108" s="73">
        <v>619</v>
      </c>
      <c r="B108" s="40" t="s">
        <v>549</v>
      </c>
      <c r="C108" s="41" t="s">
        <v>554</v>
      </c>
      <c r="D108" s="59"/>
      <c r="E108" s="54">
        <v>820</v>
      </c>
      <c r="F108" s="40"/>
    </row>
    <row r="109" spans="1:6" ht="38.25">
      <c r="A109" s="73">
        <v>620</v>
      </c>
      <c r="B109" s="40" t="s">
        <v>555</v>
      </c>
      <c r="C109" s="41" t="s">
        <v>556</v>
      </c>
      <c r="D109" s="59"/>
      <c r="E109" s="54">
        <v>200</v>
      </c>
      <c r="F109" s="40"/>
    </row>
    <row r="110" spans="1:6" ht="38.25">
      <c r="A110" s="73">
        <v>621</v>
      </c>
      <c r="B110" s="40" t="s">
        <v>555</v>
      </c>
      <c r="C110" s="41" t="s">
        <v>557</v>
      </c>
      <c r="D110" s="59"/>
      <c r="E110" s="54">
        <v>75</v>
      </c>
      <c r="F110" s="40"/>
    </row>
    <row r="111" spans="1:6" ht="38.25">
      <c r="A111" s="73">
        <v>622</v>
      </c>
      <c r="B111" s="40" t="s">
        <v>555</v>
      </c>
      <c r="C111" s="41" t="s">
        <v>558</v>
      </c>
      <c r="D111" s="59"/>
      <c r="E111" s="54">
        <v>900</v>
      </c>
      <c r="F111" s="40"/>
    </row>
    <row r="112" spans="1:6" ht="38.25">
      <c r="A112" s="73">
        <v>623</v>
      </c>
      <c r="B112" s="40" t="s">
        <v>555</v>
      </c>
      <c r="C112" s="41" t="s">
        <v>559</v>
      </c>
      <c r="D112" s="59"/>
      <c r="E112" s="54">
        <v>200</v>
      </c>
      <c r="F112" s="40"/>
    </row>
    <row r="113" spans="1:6" ht="25.5">
      <c r="A113" s="73">
        <v>624</v>
      </c>
      <c r="B113" s="40" t="s">
        <v>555</v>
      </c>
      <c r="C113" s="41" t="s">
        <v>560</v>
      </c>
      <c r="D113" s="59"/>
      <c r="E113" s="54">
        <v>420</v>
      </c>
      <c r="F113" s="40"/>
    </row>
    <row r="114" spans="1:6" ht="76.5">
      <c r="A114" s="73">
        <v>625</v>
      </c>
      <c r="B114" s="40" t="s">
        <v>555</v>
      </c>
      <c r="C114" s="41" t="s">
        <v>755</v>
      </c>
      <c r="D114" s="59"/>
      <c r="E114" s="54">
        <v>123</v>
      </c>
      <c r="F114" s="40"/>
    </row>
    <row r="115" spans="1:6" ht="76.5">
      <c r="A115" s="73">
        <v>626</v>
      </c>
      <c r="B115" s="40" t="s">
        <v>555</v>
      </c>
      <c r="C115" s="41" t="s">
        <v>755</v>
      </c>
      <c r="D115" s="59"/>
      <c r="E115" s="54">
        <v>225</v>
      </c>
      <c r="F115" s="40"/>
    </row>
    <row r="116" spans="1:6" ht="76.5">
      <c r="A116" s="73">
        <v>627</v>
      </c>
      <c r="B116" s="40" t="s">
        <v>555</v>
      </c>
      <c r="C116" s="41" t="s">
        <v>755</v>
      </c>
      <c r="D116" s="59"/>
      <c r="E116" s="54">
        <v>116</v>
      </c>
      <c r="F116" s="40"/>
    </row>
    <row r="117" spans="1:6" ht="25.5">
      <c r="A117" s="73">
        <v>628</v>
      </c>
      <c r="B117" s="40" t="s">
        <v>561</v>
      </c>
      <c r="C117" s="41" t="s">
        <v>562</v>
      </c>
      <c r="D117" s="59"/>
      <c r="E117" s="54">
        <v>39</v>
      </c>
      <c r="F117" s="40"/>
    </row>
    <row r="118" spans="1:6" ht="38.25">
      <c r="A118" s="73">
        <v>629</v>
      </c>
      <c r="B118" s="40" t="s">
        <v>561</v>
      </c>
      <c r="C118" s="41" t="s">
        <v>563</v>
      </c>
      <c r="D118" s="59"/>
      <c r="E118" s="54">
        <v>59</v>
      </c>
      <c r="F118" s="40"/>
    </row>
    <row r="119" spans="1:6" ht="38.25">
      <c r="A119" s="73">
        <v>630</v>
      </c>
      <c r="B119" s="40" t="s">
        <v>564</v>
      </c>
      <c r="C119" s="41" t="s">
        <v>565</v>
      </c>
      <c r="D119" s="59"/>
      <c r="E119" s="54">
        <f>190*100</f>
        <v>19000</v>
      </c>
      <c r="F119" s="40"/>
    </row>
    <row r="120" spans="1:6" ht="63.75">
      <c r="A120" s="73">
        <v>631</v>
      </c>
      <c r="B120" s="40" t="s">
        <v>566</v>
      </c>
      <c r="C120" s="41" t="s">
        <v>567</v>
      </c>
      <c r="D120" s="59"/>
      <c r="E120" s="54">
        <v>46</v>
      </c>
      <c r="F120" s="40"/>
    </row>
    <row r="121" spans="1:6" ht="25.5">
      <c r="A121" s="73">
        <v>632</v>
      </c>
      <c r="B121" s="40" t="s">
        <v>613</v>
      </c>
      <c r="C121" s="59" t="s">
        <v>615</v>
      </c>
      <c r="D121" s="59"/>
      <c r="E121" s="70">
        <f>21*5000</f>
        <v>105000</v>
      </c>
      <c r="F121" s="43"/>
    </row>
  </sheetData>
  <sheetProtection password="DDC1" sheet="1" objects="1" scenarios="1"/>
  <dataValidations count="3">
    <dataValidation type="textLength" showDropDown="1" showErrorMessage="1" errorTitle="Felaktigt fält" error="Formatet ska vara text. Mer_x000d__x000a_information under &quot;Dataverifiering&quot;" prompt="Ska vara text" sqref="B2:B120">
      <formula1>2</formula1>
      <formula2>100</formula2>
    </dataValidation>
    <dataValidation type="textLength" showDropDown="1" showErrorMessage="1" errorTitle="Felaktigt fält" error="Formatet ska vara text. Mer_x000d__x000a_information under &quot;Dataverifiering&quot;" prompt="Ska vara text" sqref="F2:F120 C2:C120">
      <formula1>0</formula1>
      <formula2>9999999</formula2>
    </dataValidation>
    <dataValidation type="decimal" showDropDown="1" showErrorMessage="1" errorTitle="Felaktigt fält" error="Ska vara decimaltal" prompt="Ska vara decimaltal" sqref="E2:E121">
      <formula1>0</formula1>
      <formula2>9999999</formula2>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13</vt:i4>
      </vt:variant>
    </vt:vector>
  </HeadingPairs>
  <TitlesOfParts>
    <vt:vector size="13" baseType="lpstr">
      <vt:lpstr>1. Anslagskonferenstavlor</vt:lpstr>
      <vt:lpstr>2. Anteckningsprodukter</vt:lpstr>
      <vt:lpstr>3. Arkiv, förvaring, sortering</vt:lpstr>
      <vt:lpstr>4. Datamedia, etiketter</vt:lpstr>
      <vt:lpstr>5. Fickor och mappar mm</vt:lpstr>
      <vt:lpstr>6. Kontorstejp med tillbehör</vt:lpstr>
      <vt:lpstr>7. Kuvert och påsar</vt:lpstr>
      <vt:lpstr>8. Märkmaskiner med tillbehör</vt:lpstr>
      <vt:lpstr>9. Pennor</vt:lpstr>
      <vt:lpstr>10. Post och emballage</vt:lpstr>
      <vt:lpstr>11. Pärmar med tillbehör</vt:lpstr>
      <vt:lpstr>12. Skrivbordstillbehör</vt:lpstr>
      <vt:lpstr>Blad1</vt:lpstr>
    </vt:vector>
  </TitlesOfParts>
  <Company>SLL IT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Camilla Dahlman(7dfv)</dc:creator>
  <cp:lastModifiedBy>Camilla Dahlman(7dfv)</cp:lastModifiedBy>
  <dcterms:created xsi:type="dcterms:W3CDTF">2014-01-02T13:24:15Z</dcterms:created>
  <dcterms:modified xsi:type="dcterms:W3CDTF">2014-03-10T09:17:09Z</dcterms:modified>
</cp:coreProperties>
</file>