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pphandling\Upphandlingar\Vägmärken\Vägmärken inklusive avstängningsmaterial 2018\05. Upphandlingsdokument\"/>
    </mc:Choice>
  </mc:AlternateContent>
  <workbookProtection workbookAlgorithmName="SHA-512" workbookHashValue="twZU/ifxmNzGWYOllOIjb8WrwJYgWKkeREJ5gYagiFoKtI4y639PplKrsUXXZk4LSNAIeZwSNlVwrdAeLfDCnw==" workbookSaltValue="jpVej/FVJnzeN4EADz6HxA==" workbookSpinCount="100000" lockStructure="1"/>
  <bookViews>
    <workbookView xWindow="0" yWindow="0" windowWidth="28800" windowHeight="11700" firstSheet="2" activeTab="2"/>
  </bookViews>
  <sheets>
    <sheet name="Information" sheetId="1" r:id="rId1"/>
    <sheet name="AO 1 - Vägmärken" sheetId="2" r:id="rId2"/>
    <sheet name="AO 1 - Uppsättningsmaterial" sheetId="3" r:id="rId3"/>
    <sheet name="AO 1 - Totalsumma" sheetId="7" r:id="rId4"/>
    <sheet name="AO 2 - Avstängningsmat. o. övr." sheetId="4" r:id="rId5"/>
    <sheet name="AO 3 - Elektroniska skyltar " sheetId="5" r:id="rId6"/>
  </sheets>
  <definedNames>
    <definedName name="_xlnm.Print_Area" localSheetId="4">'AO 2 - Avstängningsmat. o. övr.'!$A$1:$H$20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4" l="1"/>
  <c r="H19" i="4" s="1"/>
  <c r="H26" i="3" l="1"/>
  <c r="F26" i="3" l="1"/>
  <c r="I26" i="3" s="1"/>
  <c r="I27" i="3" s="1"/>
  <c r="L53" i="2"/>
  <c r="O10" i="2"/>
  <c r="F6" i="5" l="1"/>
  <c r="F9" i="5" s="1"/>
  <c r="I6" i="3"/>
  <c r="J53" i="2"/>
  <c r="D53" i="2"/>
  <c r="N53" i="2"/>
  <c r="O53" i="2" s="1"/>
  <c r="H53" i="2"/>
  <c r="I53" i="2" l="1"/>
  <c r="F8" i="5"/>
  <c r="F7" i="5"/>
  <c r="B8" i="2" l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l="1"/>
  <c r="B23" i="2" s="1"/>
  <c r="B24" i="2" s="1"/>
  <c r="B25" i="2" s="1"/>
  <c r="W11" i="2"/>
  <c r="W10" i="2"/>
  <c r="W9" i="2"/>
  <c r="W8" i="2"/>
  <c r="W7" i="2"/>
  <c r="T11" i="2"/>
  <c r="T10" i="2"/>
  <c r="T9" i="2"/>
  <c r="T8" i="2"/>
  <c r="T7" i="2"/>
  <c r="B26" i="2" l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W12" i="2"/>
  <c r="X10" i="2" s="1"/>
  <c r="T12" i="2"/>
  <c r="U8" i="2" s="1"/>
  <c r="O52" i="2"/>
  <c r="O48" i="2"/>
  <c r="O44" i="2"/>
  <c r="O41" i="2"/>
  <c r="O37" i="2"/>
  <c r="O33" i="2"/>
  <c r="O29" i="2"/>
  <c r="O25" i="2"/>
  <c r="O21" i="2"/>
  <c r="O17" i="2"/>
  <c r="O13" i="2"/>
  <c r="O9" i="2"/>
  <c r="I9" i="2"/>
  <c r="I13" i="2"/>
  <c r="I17" i="2"/>
  <c r="I21" i="2"/>
  <c r="I25" i="2"/>
  <c r="I29" i="2"/>
  <c r="I33" i="2"/>
  <c r="I37" i="2"/>
  <c r="I41" i="2"/>
  <c r="I44" i="2"/>
  <c r="I48" i="2"/>
  <c r="I52" i="2"/>
  <c r="O46" i="2"/>
  <c r="O39" i="2"/>
  <c r="O31" i="2"/>
  <c r="O23" i="2"/>
  <c r="O11" i="2"/>
  <c r="I11" i="2"/>
  <c r="I19" i="2"/>
  <c r="I31" i="2"/>
  <c r="I39" i="2"/>
  <c r="I46" i="2"/>
  <c r="O49" i="2"/>
  <c r="O42" i="2"/>
  <c r="O30" i="2"/>
  <c r="O22" i="2"/>
  <c r="O14" i="2"/>
  <c r="I8" i="2"/>
  <c r="I20" i="2"/>
  <c r="I32" i="2"/>
  <c r="I51" i="2"/>
  <c r="O51" i="2"/>
  <c r="O47" i="2"/>
  <c r="O40" i="2"/>
  <c r="O36" i="2"/>
  <c r="O32" i="2"/>
  <c r="O28" i="2"/>
  <c r="O24" i="2"/>
  <c r="O20" i="2"/>
  <c r="O16" i="2"/>
  <c r="O12" i="2"/>
  <c r="O8" i="2"/>
  <c r="I10" i="2"/>
  <c r="I14" i="2"/>
  <c r="I18" i="2"/>
  <c r="I22" i="2"/>
  <c r="I26" i="2"/>
  <c r="I30" i="2"/>
  <c r="I34" i="2"/>
  <c r="I38" i="2"/>
  <c r="I42" i="2"/>
  <c r="I45" i="2"/>
  <c r="I49" i="2"/>
  <c r="O50" i="2"/>
  <c r="O43" i="2"/>
  <c r="O35" i="2"/>
  <c r="O27" i="2"/>
  <c r="O19" i="2"/>
  <c r="O15" i="2"/>
  <c r="O7" i="2"/>
  <c r="I15" i="2"/>
  <c r="I23" i="2"/>
  <c r="I27" i="2"/>
  <c r="I35" i="2"/>
  <c r="I43" i="2"/>
  <c r="I50" i="2"/>
  <c r="O45" i="2"/>
  <c r="O38" i="2"/>
  <c r="O34" i="2"/>
  <c r="O26" i="2"/>
  <c r="O18" i="2"/>
  <c r="I12" i="2"/>
  <c r="I16" i="2"/>
  <c r="I24" i="2"/>
  <c r="I28" i="2"/>
  <c r="I36" i="2"/>
  <c r="I40" i="2"/>
  <c r="I47" i="2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B45" i="2" l="1"/>
  <c r="B46" i="2" s="1"/>
  <c r="B47" i="2" s="1"/>
  <c r="B48" i="2" s="1"/>
  <c r="B49" i="2" s="1"/>
  <c r="B50" i="2" s="1"/>
  <c r="B51" i="2" s="1"/>
  <c r="B52" i="2" s="1"/>
  <c r="X9" i="2"/>
  <c r="O54" i="2"/>
  <c r="X8" i="2"/>
  <c r="H20" i="4"/>
  <c r="X11" i="2"/>
  <c r="X7" i="2"/>
  <c r="I7" i="2"/>
  <c r="I54" i="2" s="1"/>
  <c r="W14" i="2"/>
  <c r="U11" i="2"/>
  <c r="U7" i="2"/>
  <c r="U10" i="2"/>
  <c r="U9" i="2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55" i="2" l="1"/>
  <c r="B6" i="7" s="1"/>
  <c r="D6" i="7" s="1"/>
  <c r="Y11" i="2"/>
  <c r="Y7" i="2"/>
  <c r="Y10" i="2"/>
  <c r="V11" i="2"/>
  <c r="V7" i="2"/>
  <c r="V8" i="2"/>
  <c r="V9" i="2"/>
  <c r="V10" i="2"/>
  <c r="Y9" i="2"/>
  <c r="Y8" i="2"/>
  <c r="B7" i="7" l="1"/>
  <c r="D7" i="7" s="1"/>
  <c r="D8" i="7" s="1"/>
</calcChain>
</file>

<file path=xl/sharedStrings.xml><?xml version="1.0" encoding="utf-8"?>
<sst xmlns="http://schemas.openxmlformats.org/spreadsheetml/2006/main" count="314" uniqueCount="156">
  <si>
    <t xml:space="preserve">Pos </t>
  </si>
  <si>
    <t>Benämning</t>
  </si>
  <si>
    <t>Artikelnr</t>
  </si>
  <si>
    <t>Viktning</t>
  </si>
  <si>
    <t>Enhet</t>
  </si>
  <si>
    <t>Summa</t>
  </si>
  <si>
    <t>kr/st</t>
  </si>
  <si>
    <r>
      <t>kr</t>
    </r>
    <r>
      <rPr>
        <sz val="11"/>
        <rFont val="Calibri"/>
        <family val="2"/>
        <scheme val="minor"/>
      </rPr>
      <t>/st</t>
    </r>
  </si>
  <si>
    <r>
      <t>kr/</t>
    </r>
    <r>
      <rPr>
        <sz val="11"/>
        <rFont val="Calibri"/>
        <family val="2"/>
        <scheme val="minor"/>
      </rPr>
      <t>st</t>
    </r>
  </si>
  <si>
    <t>Totalsumma</t>
  </si>
  <si>
    <t>B1 normal storlek</t>
  </si>
  <si>
    <t>B1 liten storlek</t>
  </si>
  <si>
    <t>B2 normal storlek</t>
  </si>
  <si>
    <t>B2 liten storlek</t>
  </si>
  <si>
    <t>B3-1, B3-2  EK normal storlek</t>
  </si>
  <si>
    <t>B3-1, B3-2  DT normal storlek</t>
  </si>
  <si>
    <t>B3-1, B3-2 liten storlek</t>
  </si>
  <si>
    <t>B4, B5 normal storlek</t>
  </si>
  <si>
    <t>B4, B5 liten storlek</t>
  </si>
  <si>
    <t>B6 normal storlek</t>
  </si>
  <si>
    <t>B6 liten storlek</t>
  </si>
  <si>
    <t>B7 normal storlek</t>
  </si>
  <si>
    <t>B7 liten storlek</t>
  </si>
  <si>
    <t>C. Förbudsmärken</t>
  </si>
  <si>
    <t>A. Varningsmärken</t>
  </si>
  <si>
    <t>B. Väjningsmärken</t>
  </si>
  <si>
    <t>C1--C39, C44 normal storlek</t>
  </si>
  <si>
    <t>C1--C39, C44 liten storlek</t>
  </si>
  <si>
    <t>C40-1--C43-2 normal storlek</t>
  </si>
  <si>
    <t>C40-1--C43-2 liten storlek</t>
  </si>
  <si>
    <t>D. Påbudsmärken</t>
  </si>
  <si>
    <t>D1-1--D11 normal storlek</t>
  </si>
  <si>
    <t>D1-1--D11 liten storlek</t>
  </si>
  <si>
    <t>E. Anvisningsmärken</t>
  </si>
  <si>
    <t>E5, E6 normal storlek</t>
  </si>
  <si>
    <t>E5, E6 liten storlek</t>
  </si>
  <si>
    <t>E7, E8 normal storlek</t>
  </si>
  <si>
    <t>E7, E8 liten storlek</t>
  </si>
  <si>
    <t>E9, E10 normal storlek</t>
  </si>
  <si>
    <t>E9, E10 liten storlek</t>
  </si>
  <si>
    <t>E11, E12 normal storlek</t>
  </si>
  <si>
    <t>E11, E12 liten storlek</t>
  </si>
  <si>
    <t>E13, E14 normal storlek</t>
  </si>
  <si>
    <t>E13, E14 liten storlek</t>
  </si>
  <si>
    <t>E16-1 normal storlek</t>
  </si>
  <si>
    <t>E16-1 liten storlek</t>
  </si>
  <si>
    <t>E17-1--E17-3 normal storlek</t>
  </si>
  <si>
    <t>E18 normal storlek</t>
  </si>
  <si>
    <t>E20-1--E20-16 normal storlek</t>
  </si>
  <si>
    <t>E20-1--E20-16 liten storlek</t>
  </si>
  <si>
    <t>E21-1--E21-16 normal storlek</t>
  </si>
  <si>
    <t>E21-1--E21-16 liten storlek</t>
  </si>
  <si>
    <t>E22 normal storlek</t>
  </si>
  <si>
    <t>E23 normal storlek</t>
  </si>
  <si>
    <t>E24 normal storlek</t>
  </si>
  <si>
    <t>Prisbilaga Vägmärken inklusive avstängningsmaterial 2018</t>
  </si>
  <si>
    <t>Projektnummer 10381</t>
  </si>
  <si>
    <t>Pris per enhet</t>
  </si>
  <si>
    <t>Dubbelklammer 60mm stål för runda rör FZV</t>
  </si>
  <si>
    <t xml:space="preserve">Dubbelklammer 60mm alu för runda rör, standardskyltar </t>
  </si>
  <si>
    <t>Enkelklammer 60mm stål för runda rör FZV</t>
  </si>
  <si>
    <t>Enkelklammer 108mm alu för runda rör</t>
  </si>
  <si>
    <t>Enkelklammer 90mm alu för runda rör</t>
  </si>
  <si>
    <t>Enkelklammer 60mm alu för runda rör</t>
  </si>
  <si>
    <t>Fundament betong för runda rör 60mm L=500mm  ca 30kg</t>
  </si>
  <si>
    <t>Rörfundament stål för runda rör 60mm L=600mm FZV</t>
  </si>
  <si>
    <t>SH-klammer enkel 48/60mm FZV</t>
  </si>
  <si>
    <t>SH-klammer dubbel 48/60mm FZV</t>
  </si>
  <si>
    <t xml:space="preserve">Runda rör FZV 60x2,25x7000 mm FZV </t>
  </si>
  <si>
    <t xml:space="preserve">Runda rör 60x2,25x4000 mm FZV </t>
  </si>
  <si>
    <t xml:space="preserve">Runda rör 60x2,25x3500 mm FZV   </t>
  </si>
  <si>
    <t xml:space="preserve">Runda rör 60x2,25x3150 mm FZV </t>
  </si>
  <si>
    <t xml:space="preserve">Runda rör 60x2,25x2650 mm FZV    </t>
  </si>
  <si>
    <t xml:space="preserve">Runda rör 60x2,25x2500 mm FZV   </t>
  </si>
  <si>
    <t xml:space="preserve">Runda rör 60x2,25x2000 mm FZV    </t>
  </si>
  <si>
    <t xml:space="preserve">Runda rör 60x2,25x1500 mm FZV </t>
  </si>
  <si>
    <t xml:space="preserve">Runda rör 60x2,25x1000 mm FZV    </t>
  </si>
  <si>
    <t>Tophatt/topplock plast 60mm rund</t>
  </si>
  <si>
    <t>Uppsättningsmaterial; Anbudsområde 1</t>
  </si>
  <si>
    <t>Vägmärken; Anbudsområde 1</t>
  </si>
  <si>
    <t>Typ av märke</t>
  </si>
  <si>
    <t>A1-1--A20, A22--A37, A40, A41 normal storlek</t>
  </si>
  <si>
    <t>Varningsmärken A1-1--A20, A22--A37, A40, A41 liten storlek</t>
  </si>
  <si>
    <t>A38+A39</t>
  </si>
  <si>
    <t>B8</t>
  </si>
  <si>
    <t>C45</t>
  </si>
  <si>
    <t>D12</t>
  </si>
  <si>
    <t>E1-4</t>
  </si>
  <si>
    <t>E15</t>
  </si>
  <si>
    <t>E25-30</t>
  </si>
  <si>
    <t>Pos</t>
  </si>
  <si>
    <t>Gummifot till Sidomarkeringsskärm, vikt ca 15 kg</t>
  </si>
  <si>
    <t>Belastningsvikt till skylt brädbärare 8 kg</t>
  </si>
  <si>
    <t>Snökäpp 2m med reflex</t>
  </si>
  <si>
    <t>Sandlåda ca 350 liter</t>
  </si>
  <si>
    <t>Sandlåda ca 500 liter</t>
  </si>
  <si>
    <t>Trafikspegel diam 600mm plast</t>
  </si>
  <si>
    <t>Trafikspegel diam 800mm</t>
  </si>
  <si>
    <t>Avstängningsmaterial och övrigt; Anbudsområde 2</t>
  </si>
  <si>
    <t>Avstängningsbräda med reflex c:a 22x95x3000 mm</t>
  </si>
  <si>
    <t>Sidomarkeringsskärm,  enkelsidig, höger c:a 1000x200 mm</t>
  </si>
  <si>
    <t>Sidomarkeringsskärm, enkelsidig, vänster c:a 1000x200 mm</t>
  </si>
  <si>
    <t>Sidomarkeringsskärm dubbel HÖ/VÄ c:a 1000x200 mm</t>
  </si>
  <si>
    <t>Sidomarkeringsskärm, vikfunktion, integrerad fot, enkelsidig, höger vikt c:a 12 kg</t>
  </si>
  <si>
    <t>Skylt och brädbärare plastkon</t>
  </si>
  <si>
    <t>A</t>
  </si>
  <si>
    <t>B</t>
  </si>
  <si>
    <t>C</t>
  </si>
  <si>
    <t>D</t>
  </si>
  <si>
    <t>E</t>
  </si>
  <si>
    <t>Tot</t>
  </si>
  <si>
    <t>Normal</t>
  </si>
  <si>
    <t>Hög</t>
  </si>
  <si>
    <t>Värde 3583215</t>
  </si>
  <si>
    <t xml:space="preserve">Värde </t>
  </si>
  <si>
    <t>Gammal viktning [st]</t>
  </si>
  <si>
    <t>%</t>
  </si>
  <si>
    <t>Utvärderingssumma för rabatt på övrigt sortiment</t>
  </si>
  <si>
    <t>T. Tilläggstavlor  (samma pris för samtliga tavlor i denna grupp)</t>
  </si>
  <si>
    <t>G-I. Lokaliseringsmärken (samma pris för samtliga märken i denna grupp)</t>
  </si>
  <si>
    <t>Viktad summa</t>
  </si>
  <si>
    <t>kr/kvm</t>
  </si>
  <si>
    <t>Normal-reflekterande Nettopris/enhet</t>
  </si>
  <si>
    <t>Hög-reflekterande Nettopris/enhet</t>
  </si>
  <si>
    <t>Utvärderings-summa för rabatt på övrigt sortiment</t>
  </si>
  <si>
    <t>Skylt typ 1, Begränsat variabel hastighetsskylt</t>
  </si>
  <si>
    <t>Skylt typ 2, Fullgrafisk fullfärgsskylt mindre</t>
  </si>
  <si>
    <t>Skylt typ 3, Fullgrafisk fullfärgsskylt större</t>
  </si>
  <si>
    <t>Varje anbudsområde kommer att summeras och utvärderas var för sig.</t>
  </si>
  <si>
    <t>Prisbilaga Vägmärken inklusive avstängningsmaterial 2018
Projektnummer 10381</t>
  </si>
  <si>
    <t>Alla positioner för ett anbudsområde måste vara ifyllda för att anbudet ska vara giltigt.</t>
  </si>
  <si>
    <t>Viktning [%]</t>
  </si>
  <si>
    <t>kr/10 st</t>
  </si>
  <si>
    <t>Viktad Summa</t>
  </si>
  <si>
    <t>Flik</t>
  </si>
  <si>
    <t>Viktad totalsumma</t>
  </si>
  <si>
    <t>DELSUMMA</t>
  </si>
  <si>
    <t>TOTALSUMMA ANBUDSOMRÅDE 2</t>
  </si>
  <si>
    <t>TOTALSUMMA ANBUDSOMRÅDE 3</t>
  </si>
  <si>
    <t>TOTALSUMMA ANBUDSOMRÅDE 1</t>
  </si>
  <si>
    <t>TOTALSUMMA UPPSÄTTNINGSMATERIAL</t>
  </si>
  <si>
    <t>Rabatt på övrigt sortiment. Utvärderas på en summa som är medelpriset för enhetspriset för position 1 till och med 13 (kolumn E)</t>
  </si>
  <si>
    <t>Rabatt på övrigt sortiment (vägmärken och uppsättningsmaterial)</t>
  </si>
  <si>
    <t>Under flikarna "Uppsättningsmaterial" och "Avstängningsmaterial + Övrigt" anges artikelnummer och priser per styck. Om produkterna säljs i förpackning anges pris per 10st.</t>
  </si>
  <si>
    <r>
      <t xml:space="preserve">Anbudsgivare som lämnar anbud fyller i gulmarkerade celler i flikarna för respektive anbudsområde:
- Anbudsområde 1; flik "Vägmärken" </t>
    </r>
    <r>
      <rPr>
        <u/>
        <sz val="11"/>
        <rFont val="Calibri"/>
        <family val="2"/>
        <scheme val="minor"/>
      </rPr>
      <t>och</t>
    </r>
    <r>
      <rPr>
        <sz val="11"/>
        <rFont val="Calibri"/>
        <family val="2"/>
        <scheme val="minor"/>
      </rPr>
      <t xml:space="preserve"> flik "Uppsättningsmaterial"  
- Anbudsområde 2; flik "Avstängningsmaterial + Övrigt"
- Anbudsområde 3; flik Elektroniska skyltar 
I flikarna finns en kolumn som heter "viktning" och som visar hur mycket priset för artikeln kommer att viktas i förhållande till övriga artiklar. Uträkning sker per automatik i flikarna.</t>
    </r>
  </si>
  <si>
    <t>Normalreflekterande</t>
  </si>
  <si>
    <t>Högreflekterande</t>
  </si>
  <si>
    <t>Utvärderas på en summa som är medelpriset för enhetspriset för position 1 till och med 47 (kolumn F för normalreflerkterande samt kolumn L för högreflekterande). Enbart en rabattsats anges för båda typer av skyltar</t>
  </si>
  <si>
    <t>AO 1 - Vägmärken</t>
  </si>
  <si>
    <t>AO 1 - Uppsättningsmaterial</t>
  </si>
  <si>
    <t>Vägmärken och uppsättningsmaterial; Anbudsområde 1</t>
  </si>
  <si>
    <t>Elektroniska skyltar; Anbudsområde 3</t>
  </si>
  <si>
    <t>Rabatt på övrigt sortiment (samma rabatt som anges i fliken AO 1 - Vägmärken). Utvärderas på en summa som är medelpriset för enhetspriset för position 1 till och med 20 (kolumn F).</t>
  </si>
  <si>
    <t>E19-1 normal storlek</t>
  </si>
  <si>
    <t>E19-1 liten storlek</t>
  </si>
  <si>
    <t>TOTALSUMMA VÄGMÄRKEN (delsumma normalreflekterande + delsumma högreflekterande)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</si>
</sst>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r_-;\-* #,##0.00\ _k_r_-;_-* &quot;-&quot;??\ _k_r_-;_-@_-"/>
    <numFmt numFmtId="164" formatCode="0.000%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0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2" fontId="0" fillId="7" borderId="15" xfId="0" applyNumberFormat="1" applyFill="1" applyBorder="1" applyAlignment="1" applyProtection="1">
      <alignment vertical="center"/>
      <protection locked="0"/>
    </xf>
    <xf numFmtId="2" fontId="0" fillId="7" borderId="4" xfId="0" applyNumberFormat="1" applyFill="1" applyBorder="1" applyAlignment="1" applyProtection="1">
      <alignment vertical="center"/>
      <protection locked="0"/>
    </xf>
    <xf numFmtId="2" fontId="0" fillId="7" borderId="26" xfId="0" applyNumberFormat="1" applyFill="1" applyBorder="1" applyAlignment="1" applyProtection="1">
      <alignment vertical="center"/>
      <protection locked="0"/>
    </xf>
    <xf numFmtId="2" fontId="0" fillId="7" borderId="14" xfId="0" applyNumberFormat="1" applyFill="1" applyBorder="1" applyAlignment="1" applyProtection="1">
      <alignment vertical="center"/>
      <protection locked="0"/>
    </xf>
    <xf numFmtId="2" fontId="0" fillId="7" borderId="1" xfId="0" applyNumberFormat="1" applyFill="1" applyBorder="1" applyAlignment="1" applyProtection="1">
      <alignment vertical="center"/>
      <protection locked="0"/>
    </xf>
    <xf numFmtId="2" fontId="0" fillId="7" borderId="25" xfId="0" applyNumberFormat="1" applyFill="1" applyBorder="1" applyAlignment="1" applyProtection="1">
      <alignment vertical="center"/>
      <protection locked="0"/>
    </xf>
    <xf numFmtId="10" fontId="0" fillId="7" borderId="35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2" fontId="0" fillId="7" borderId="4" xfId="0" applyNumberFormat="1" applyFill="1" applyBorder="1" applyAlignment="1" applyProtection="1">
      <alignment horizontal="center" vertical="center"/>
      <protection locked="0"/>
    </xf>
    <xf numFmtId="2" fontId="1" fillId="6" borderId="1" xfId="0" applyNumberFormat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vertical="center" wrapText="1"/>
    </xf>
    <xf numFmtId="2" fontId="0" fillId="7" borderId="1" xfId="0" applyNumberFormat="1" applyFill="1" applyBorder="1" applyProtection="1">
      <protection locked="0"/>
    </xf>
    <xf numFmtId="10" fontId="0" fillId="7" borderId="1" xfId="0" applyNumberFormat="1" applyFill="1" applyBorder="1" applyAlignment="1" applyProtection="1">
      <alignment vertical="center"/>
      <protection locked="0"/>
    </xf>
    <xf numFmtId="10" fontId="0" fillId="0" borderId="34" xfId="0" applyNumberFormat="1" applyFill="1" applyBorder="1" applyAlignment="1" applyProtection="1">
      <alignment vertical="center"/>
    </xf>
    <xf numFmtId="0" fontId="0" fillId="7" borderId="4" xfId="0" applyFill="1" applyBorder="1" applyAlignment="1" applyProtection="1">
      <alignment horizontal="center" vertical="center"/>
      <protection locked="0"/>
    </xf>
    <xf numFmtId="0" fontId="7" fillId="7" borderId="4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10" fontId="0" fillId="0" borderId="4" xfId="0" applyNumberForma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2" fontId="0" fillId="0" borderId="1" xfId="0" applyNumberFormat="1" applyFill="1" applyBorder="1" applyAlignment="1" applyProtection="1">
      <alignment horizontal="center" vertical="center" wrapText="1"/>
    </xf>
    <xf numFmtId="9" fontId="0" fillId="0" borderId="1" xfId="0" applyNumberForma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center" wrapText="1"/>
    </xf>
    <xf numFmtId="0" fontId="0" fillId="0" borderId="1" xfId="0" applyBorder="1" applyAlignment="1" applyProtection="1">
      <alignment horizontal="left" vertical="center"/>
    </xf>
    <xf numFmtId="0" fontId="0" fillId="0" borderId="1" xfId="0" applyFill="1" applyBorder="1" applyAlignment="1" applyProtection="1">
      <alignment vertical="center" wrapText="1"/>
    </xf>
    <xf numFmtId="164" fontId="0" fillId="0" borderId="4" xfId="0" applyNumberFormat="1" applyFill="1" applyBorder="1" applyAlignment="1" applyProtection="1">
      <alignment horizontal="center" vertical="center"/>
    </xf>
    <xf numFmtId="0" fontId="0" fillId="0" borderId="0" xfId="0" applyProtection="1"/>
    <xf numFmtId="2" fontId="1" fillId="6" borderId="1" xfId="0" applyNumberFormat="1" applyFont="1" applyFill="1" applyBorder="1" applyProtection="1"/>
    <xf numFmtId="2" fontId="1" fillId="6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2" fillId="4" borderId="1" xfId="0" applyFont="1" applyFill="1" applyBorder="1" applyProtection="1"/>
    <xf numFmtId="0" fontId="6" fillId="4" borderId="1" xfId="0" applyFont="1" applyFill="1" applyBorder="1" applyProtection="1"/>
    <xf numFmtId="0" fontId="6" fillId="4" borderId="1" xfId="0" applyFont="1" applyFill="1" applyBorder="1" applyAlignment="1" applyProtection="1">
      <alignment horizont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wrapText="1"/>
    </xf>
    <xf numFmtId="0" fontId="0" fillId="0" borderId="1" xfId="0" applyBorder="1" applyAlignment="1" applyProtection="1">
      <alignment horizontal="left"/>
    </xf>
    <xf numFmtId="0" fontId="0" fillId="0" borderId="1" xfId="0" applyFill="1" applyBorder="1" applyProtection="1"/>
    <xf numFmtId="164" fontId="0" fillId="0" borderId="4" xfId="2" applyNumberFormat="1" applyFont="1" applyFill="1" applyBorder="1" applyAlignment="1" applyProtection="1">
      <alignment horizontal="center"/>
    </xf>
    <xf numFmtId="0" fontId="0" fillId="0" borderId="3" xfId="0" applyBorder="1" applyProtection="1"/>
    <xf numFmtId="2" fontId="0" fillId="2" borderId="1" xfId="0" applyNumberFormat="1" applyFill="1" applyBorder="1" applyProtection="1"/>
    <xf numFmtId="0" fontId="0" fillId="0" borderId="0" xfId="0" applyAlignment="1" applyProtection="1">
      <alignment vertical="center"/>
    </xf>
    <xf numFmtId="0" fontId="2" fillId="4" borderId="1" xfId="0" applyFont="1" applyFill="1" applyBorder="1" applyAlignment="1" applyProtection="1">
      <alignment vertical="center"/>
    </xf>
    <xf numFmtId="0" fontId="6" fillId="4" borderId="1" xfId="0" applyFont="1" applyFill="1" applyBorder="1" applyAlignment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vertical="center" wrapText="1"/>
    </xf>
    <xf numFmtId="0" fontId="0" fillId="3" borderId="0" xfId="0" applyFill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2" fontId="0" fillId="2" borderId="1" xfId="0" applyNumberForma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164" fontId="0" fillId="0" borderId="0" xfId="2" applyNumberFormat="1" applyFont="1" applyAlignment="1" applyProtection="1">
      <alignment vertical="center"/>
    </xf>
    <xf numFmtId="10" fontId="0" fillId="0" borderId="0" xfId="0" applyNumberForma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43" fontId="0" fillId="0" borderId="0" xfId="2" applyFont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left" vertical="center"/>
    </xf>
    <xf numFmtId="0" fontId="6" fillId="4" borderId="4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</xf>
    <xf numFmtId="164" fontId="7" fillId="0" borderId="4" xfId="0" applyNumberFormat="1" applyFont="1" applyFill="1" applyBorder="1" applyAlignment="1" applyProtection="1">
      <alignment horizontal="center" vertical="center"/>
    </xf>
    <xf numFmtId="165" fontId="7" fillId="0" borderId="4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/>
    </xf>
    <xf numFmtId="2" fontId="0" fillId="2" borderId="1" xfId="0" applyNumberFormat="1" applyFill="1" applyBorder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164" fontId="0" fillId="0" borderId="0" xfId="2" applyNumberFormat="1" applyFont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9" fontId="0" fillId="0" borderId="0" xfId="0" applyNumberFormat="1" applyAlignment="1" applyProtection="1">
      <alignment horizontal="center" vertical="center"/>
    </xf>
    <xf numFmtId="0" fontId="2" fillId="4" borderId="24" xfId="0" applyFont="1" applyFill="1" applyBorder="1" applyAlignment="1" applyProtection="1">
      <alignment vertical="center" wrapText="1"/>
    </xf>
    <xf numFmtId="0" fontId="2" fillId="4" borderId="25" xfId="0" applyFont="1" applyFill="1" applyBorder="1" applyAlignment="1" applyProtection="1">
      <alignment horizontal="center" vertical="center" wrapText="1"/>
    </xf>
    <xf numFmtId="0" fontId="2" fillId="4" borderId="25" xfId="0" applyFont="1" applyFill="1" applyBorder="1" applyAlignment="1" applyProtection="1">
      <alignment vertical="center" wrapText="1"/>
    </xf>
    <xf numFmtId="0" fontId="2" fillId="4" borderId="26" xfId="0" applyFont="1" applyFill="1" applyBorder="1" applyAlignment="1" applyProtection="1">
      <alignment vertical="center" wrapText="1"/>
    </xf>
    <xf numFmtId="0" fontId="2" fillId="4" borderId="35" xfId="0" applyFont="1" applyFill="1" applyBorder="1" applyAlignment="1" applyProtection="1">
      <alignment vertical="center" wrapText="1"/>
    </xf>
    <xf numFmtId="0" fontId="2" fillId="4" borderId="34" xfId="0" applyFont="1" applyFill="1" applyBorder="1" applyAlignment="1" applyProtection="1">
      <alignment vertical="center" wrapText="1"/>
    </xf>
    <xf numFmtId="0" fontId="2" fillId="4" borderId="47" xfId="0" applyFont="1" applyFill="1" applyBorder="1" applyAlignment="1" applyProtection="1">
      <alignment vertical="center" wrapText="1"/>
    </xf>
    <xf numFmtId="0" fontId="2" fillId="4" borderId="27" xfId="0" applyFont="1" applyFill="1" applyBorder="1" applyAlignment="1" applyProtection="1">
      <alignment vertical="center" wrapText="1"/>
    </xf>
    <xf numFmtId="0" fontId="2" fillId="4" borderId="42" xfId="0" applyFont="1" applyFill="1" applyBorder="1" applyAlignment="1" applyProtection="1">
      <alignment vertical="center" wrapText="1"/>
    </xf>
    <xf numFmtId="0" fontId="2" fillId="4" borderId="48" xfId="0" applyFont="1" applyFill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0" fillId="0" borderId="14" xfId="0" applyBorder="1" applyAlignment="1" applyProtection="1">
      <alignment vertical="center" wrapText="1"/>
    </xf>
    <xf numFmtId="0" fontId="3" fillId="3" borderId="15" xfId="0" applyFont="1" applyFill="1" applyBorder="1" applyAlignment="1" applyProtection="1">
      <alignment vertical="center" wrapText="1"/>
    </xf>
    <xf numFmtId="164" fontId="3" fillId="3" borderId="36" xfId="0" applyNumberFormat="1" applyFont="1" applyFill="1" applyBorder="1" applyAlignment="1" applyProtection="1">
      <alignment vertical="center" wrapText="1"/>
    </xf>
    <xf numFmtId="0" fontId="0" fillId="2" borderId="14" xfId="0" applyFill="1" applyBorder="1" applyAlignment="1" applyProtection="1">
      <alignment vertical="center"/>
    </xf>
    <xf numFmtId="0" fontId="0" fillId="2" borderId="16" xfId="0" applyFill="1" applyBorder="1" applyAlignment="1" applyProtection="1">
      <alignment horizontal="center" vertical="center"/>
    </xf>
    <xf numFmtId="2" fontId="0" fillId="2" borderId="18" xfId="0" applyNumberFormat="1" applyFill="1" applyBorder="1" applyAlignment="1" applyProtection="1">
      <alignment vertical="center"/>
    </xf>
    <xf numFmtId="0" fontId="3" fillId="2" borderId="44" xfId="0" applyFont="1" applyFill="1" applyBorder="1" applyAlignment="1" applyProtection="1">
      <alignment vertical="center"/>
    </xf>
    <xf numFmtId="0" fontId="0" fillId="2" borderId="17" xfId="0" applyFill="1" applyBorder="1" applyAlignment="1" applyProtection="1">
      <alignment vertical="center"/>
    </xf>
    <xf numFmtId="0" fontId="0" fillId="2" borderId="16" xfId="0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9" fontId="0" fillId="0" borderId="0" xfId="1" applyFont="1" applyBorder="1" applyAlignment="1" applyProtection="1">
      <alignment vertical="center"/>
    </xf>
    <xf numFmtId="9" fontId="9" fillId="0" borderId="0" xfId="1" applyFont="1" applyBorder="1" applyAlignment="1" applyProtection="1">
      <alignment vertical="center"/>
    </xf>
    <xf numFmtId="9" fontId="9" fillId="0" borderId="9" xfId="1" applyFon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wrapText="1"/>
    </xf>
    <xf numFmtId="0" fontId="3" fillId="3" borderId="4" xfId="0" applyFont="1" applyFill="1" applyBorder="1" applyAlignment="1" applyProtection="1">
      <alignment vertical="center" wrapText="1"/>
    </xf>
    <xf numFmtId="164" fontId="3" fillId="3" borderId="37" xfId="0" applyNumberFormat="1" applyFont="1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2" fontId="0" fillId="2" borderId="20" xfId="0" applyNumberFormat="1" applyFill="1" applyBorder="1" applyAlignment="1" applyProtection="1">
      <alignment vertical="center"/>
    </xf>
    <xf numFmtId="0" fontId="3" fillId="2" borderId="40" xfId="0" applyFont="1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2" borderId="12" xfId="0" applyFill="1" applyBorder="1" applyAlignment="1" applyProtection="1">
      <alignment vertical="center"/>
    </xf>
    <xf numFmtId="164" fontId="3" fillId="3" borderId="38" xfId="0" applyNumberFormat="1" applyFont="1" applyFill="1" applyBorder="1" applyAlignment="1" applyProtection="1">
      <alignment vertical="center" wrapText="1"/>
    </xf>
    <xf numFmtId="164" fontId="3" fillId="3" borderId="39" xfId="0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9" fontId="0" fillId="0" borderId="0" xfId="0" applyNumberForma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9" fillId="0" borderId="11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2" borderId="33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1" fillId="4" borderId="24" xfId="0" applyFont="1" applyFill="1" applyBorder="1" applyAlignment="1" applyProtection="1">
      <alignment vertical="center" wrapText="1"/>
    </xf>
    <xf numFmtId="0" fontId="1" fillId="0" borderId="25" xfId="0" applyFont="1" applyBorder="1" applyAlignment="1" applyProtection="1">
      <alignment vertical="center" wrapText="1"/>
    </xf>
    <xf numFmtId="0" fontId="3" fillId="3" borderId="26" xfId="0" applyFont="1" applyFill="1" applyBorder="1" applyAlignment="1" applyProtection="1">
      <alignment vertical="center" wrapText="1"/>
    </xf>
    <xf numFmtId="164" fontId="3" fillId="3" borderId="24" xfId="0" applyNumberFormat="1" applyFont="1" applyFill="1" applyBorder="1" applyAlignment="1" applyProtection="1">
      <alignment vertical="center" wrapText="1"/>
    </xf>
    <xf numFmtId="0" fontId="0" fillId="2" borderId="25" xfId="0" applyFill="1" applyBorder="1" applyAlignment="1" applyProtection="1">
      <alignment vertical="center"/>
    </xf>
    <xf numFmtId="0" fontId="0" fillId="2" borderId="32" xfId="0" applyFill="1" applyBorder="1" applyAlignment="1" applyProtection="1">
      <alignment vertical="center"/>
    </xf>
    <xf numFmtId="2" fontId="0" fillId="2" borderId="30" xfId="0" applyNumberFormat="1" applyFill="1" applyBorder="1" applyAlignment="1" applyProtection="1">
      <alignment vertical="center"/>
    </xf>
    <xf numFmtId="0" fontId="3" fillId="2" borderId="27" xfId="0" applyFont="1" applyFill="1" applyBorder="1" applyAlignment="1" applyProtection="1">
      <alignment vertical="center"/>
    </xf>
    <xf numFmtId="0" fontId="0" fillId="0" borderId="25" xfId="0" applyBorder="1" applyAlignment="1" applyProtection="1">
      <alignment horizontal="center" vertical="center"/>
    </xf>
    <xf numFmtId="0" fontId="1" fillId="0" borderId="26" xfId="0" applyFont="1" applyBorder="1" applyAlignment="1" applyProtection="1">
      <alignment vertical="center" wrapText="1"/>
    </xf>
    <xf numFmtId="2" fontId="0" fillId="2" borderId="28" xfId="0" applyNumberFormat="1" applyFill="1" applyBorder="1" applyAlignment="1" applyProtection="1">
      <alignment vertical="center"/>
    </xf>
    <xf numFmtId="0" fontId="1" fillId="4" borderId="21" xfId="0" applyFont="1" applyFill="1" applyBorder="1" applyAlignment="1" applyProtection="1">
      <alignment vertical="center" wrapText="1"/>
    </xf>
    <xf numFmtId="0" fontId="0" fillId="0" borderId="34" xfId="0" applyBorder="1" applyAlignment="1" applyProtection="1">
      <alignment horizontal="center" vertical="center"/>
    </xf>
    <xf numFmtId="0" fontId="0" fillId="0" borderId="35" xfId="0" applyFont="1" applyBorder="1" applyAlignment="1" applyProtection="1">
      <alignment vertical="center" wrapText="1"/>
    </xf>
    <xf numFmtId="0" fontId="3" fillId="3" borderId="35" xfId="0" applyFont="1" applyFill="1" applyBorder="1" applyAlignment="1" applyProtection="1">
      <alignment vertical="center" wrapText="1"/>
    </xf>
    <xf numFmtId="0" fontId="0" fillId="2" borderId="34" xfId="0" applyFill="1" applyBorder="1" applyAlignment="1" applyProtection="1">
      <alignment vertical="center"/>
    </xf>
    <xf numFmtId="2" fontId="0" fillId="2" borderId="22" xfId="0" applyNumberFormat="1" applyFill="1" applyBorder="1" applyAlignment="1" applyProtection="1">
      <alignment vertical="center"/>
    </xf>
    <xf numFmtId="2" fontId="0" fillId="2" borderId="23" xfId="0" applyNumberFormat="1" applyFill="1" applyBorder="1" applyAlignment="1" applyProtection="1">
      <alignment vertical="center"/>
    </xf>
    <xf numFmtId="0" fontId="3" fillId="3" borderId="42" xfId="0" applyFont="1" applyFill="1" applyBorder="1" applyAlignment="1" applyProtection="1">
      <alignment vertical="center" wrapText="1"/>
    </xf>
    <xf numFmtId="2" fontId="1" fillId="6" borderId="25" xfId="0" applyNumberFormat="1" applyFont="1" applyFill="1" applyBorder="1" applyAlignment="1" applyProtection="1">
      <alignment vertical="center"/>
    </xf>
    <xf numFmtId="0" fontId="4" fillId="6" borderId="26" xfId="0" applyFont="1" applyFill="1" applyBorder="1" applyAlignment="1" applyProtection="1">
      <alignment horizontal="center" vertical="center"/>
    </xf>
    <xf numFmtId="2" fontId="1" fillId="6" borderId="30" xfId="0" applyNumberFormat="1" applyFont="1" applyFill="1" applyBorder="1" applyAlignment="1" applyProtection="1">
      <alignment vertical="center"/>
    </xf>
    <xf numFmtId="9" fontId="0" fillId="0" borderId="0" xfId="0" applyNumberFormat="1" applyAlignment="1" applyProtection="1">
      <alignment vertical="center"/>
    </xf>
    <xf numFmtId="9" fontId="0" fillId="0" borderId="0" xfId="1" applyFont="1" applyAlignment="1" applyProtection="1">
      <alignment vertical="center"/>
    </xf>
    <xf numFmtId="0" fontId="0" fillId="6" borderId="40" xfId="0" applyFill="1" applyBorder="1" applyAlignment="1" applyProtection="1">
      <alignment horizontal="left" vertical="center"/>
    </xf>
    <xf numFmtId="0" fontId="6" fillId="4" borderId="40" xfId="0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vertical="center" wrapText="1"/>
    </xf>
    <xf numFmtId="0" fontId="0" fillId="0" borderId="12" xfId="0" applyBorder="1" applyAlignment="1" applyProtection="1">
      <alignment horizontal="left" vertical="center"/>
    </xf>
    <xf numFmtId="2" fontId="0" fillId="0" borderId="3" xfId="0" applyNumberFormat="1" applyFill="1" applyBorder="1" applyAlignment="1" applyProtection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/>
    </xf>
    <xf numFmtId="0" fontId="2" fillId="4" borderId="46" xfId="0" applyFont="1" applyFill="1" applyBorder="1" applyAlignment="1" applyProtection="1">
      <alignment horizontal="center" vertical="center" wrapText="1"/>
    </xf>
    <xf numFmtId="0" fontId="2" fillId="4" borderId="21" xfId="0" applyFont="1" applyFill="1" applyBorder="1" applyAlignment="1" applyProtection="1">
      <alignment horizontal="center" vertical="center" wrapText="1"/>
    </xf>
    <xf numFmtId="0" fontId="1" fillId="4" borderId="43" xfId="0" applyFont="1" applyFill="1" applyBorder="1" applyAlignment="1" applyProtection="1">
      <alignment horizontal="center" vertical="center"/>
    </xf>
    <xf numFmtId="0" fontId="1" fillId="4" borderId="44" xfId="0" applyFont="1" applyFill="1" applyBorder="1" applyAlignment="1" applyProtection="1">
      <alignment horizontal="center" vertical="center"/>
    </xf>
    <xf numFmtId="0" fontId="1" fillId="4" borderId="45" xfId="0" applyFont="1" applyFill="1" applyBorder="1" applyAlignment="1" applyProtection="1">
      <alignment horizontal="center" vertical="center"/>
    </xf>
    <xf numFmtId="0" fontId="1" fillId="6" borderId="31" xfId="0" applyFont="1" applyFill="1" applyBorder="1" applyAlignment="1" applyProtection="1">
      <alignment vertical="center" wrapText="1"/>
    </xf>
    <xf numFmtId="0" fontId="0" fillId="6" borderId="27" xfId="0" applyFill="1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2" fontId="1" fillId="6" borderId="26" xfId="0" applyNumberFormat="1" applyFont="1" applyFill="1" applyBorder="1" applyAlignment="1" applyProtection="1">
      <alignment horizontal="center" vertical="center"/>
    </xf>
    <xf numFmtId="2" fontId="0" fillId="0" borderId="27" xfId="0" applyNumberFormat="1" applyBorder="1" applyAlignment="1" applyProtection="1">
      <alignment horizontal="center" vertical="center"/>
    </xf>
    <xf numFmtId="2" fontId="0" fillId="0" borderId="28" xfId="0" applyNumberFormat="1" applyBorder="1" applyAlignment="1" applyProtection="1">
      <alignment horizontal="center" vertical="center"/>
    </xf>
    <xf numFmtId="0" fontId="2" fillId="6" borderId="31" xfId="0" applyFont="1" applyFill="1" applyBorder="1" applyAlignment="1" applyProtection="1">
      <alignment vertical="center" wrapText="1"/>
    </xf>
    <xf numFmtId="0" fontId="0" fillId="6" borderId="29" xfId="0" applyFill="1" applyBorder="1" applyAlignment="1" applyProtection="1">
      <alignment vertical="center"/>
    </xf>
    <xf numFmtId="0" fontId="2" fillId="4" borderId="13" xfId="0" applyFont="1" applyFill="1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1" fillId="4" borderId="13" xfId="0" applyFont="1" applyFill="1" applyBorder="1" applyAlignment="1" applyProtection="1">
      <alignment vertical="center" wrapText="1"/>
    </xf>
    <xf numFmtId="0" fontId="5" fillId="4" borderId="13" xfId="0" applyFont="1" applyFill="1" applyBorder="1" applyAlignment="1" applyProtection="1">
      <alignment vertical="center" wrapText="1"/>
    </xf>
    <xf numFmtId="0" fontId="1" fillId="6" borderId="4" xfId="0" applyFont="1" applyFill="1" applyBorder="1" applyAlignment="1" applyProtection="1">
      <alignment horizontal="left" vertical="center"/>
    </xf>
    <xf numFmtId="0" fontId="0" fillId="6" borderId="40" xfId="0" applyFill="1" applyBorder="1" applyAlignment="1" applyProtection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</xf>
    <xf numFmtId="0" fontId="0" fillId="0" borderId="40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40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6" borderId="4" xfId="0" applyFont="1" applyFill="1" applyBorder="1" applyAlignment="1" applyProtection="1">
      <alignment horizontal="left"/>
    </xf>
    <xf numFmtId="0" fontId="1" fillId="6" borderId="40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</cellXfs>
  <cellStyles count="3">
    <cellStyle name="Normal" xfId="0" builtinId="0"/>
    <cellStyle name="Procent" xfId="1" builtinId="5"/>
    <cellStyle name="Tusenta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showGridLines="0" zoomScaleNormal="100" workbookViewId="0">
      <selection activeCell="A7" sqref="A7"/>
    </sheetView>
  </sheetViews>
  <sheetFormatPr defaultColWidth="9.140625" defaultRowHeight="15" x14ac:dyDescent="0.25"/>
  <cols>
    <col min="1" max="1" width="73.42578125" style="10" customWidth="1"/>
    <col min="2" max="16384" width="9.140625" style="10"/>
  </cols>
  <sheetData>
    <row r="1" spans="1:1" ht="30" x14ac:dyDescent="0.25">
      <c r="A1" s="13" t="s">
        <v>129</v>
      </c>
    </row>
    <row r="2" spans="1:1" ht="120" x14ac:dyDescent="0.25">
      <c r="A2" s="14" t="s">
        <v>144</v>
      </c>
    </row>
    <row r="3" spans="1:1" ht="45" x14ac:dyDescent="0.25">
      <c r="A3" s="14" t="s">
        <v>143</v>
      </c>
    </row>
    <row r="4" spans="1:1" ht="30" x14ac:dyDescent="0.25">
      <c r="A4" s="15" t="s">
        <v>130</v>
      </c>
    </row>
    <row r="5" spans="1:1" x14ac:dyDescent="0.25">
      <c r="A5" s="15" t="s">
        <v>128</v>
      </c>
    </row>
  </sheetData>
  <sheetProtection algorithmName="SHA-512" hashValue="yXQ6RsEK07yzh4T+vfNQyaEnl04VPiCow9JGoUU0rILa77uPwXymur/7eCI3gvd+kYLC55PQ8HGpjqYbqun77g==" saltValue="70SKuShMUnG6D27Y5j73jA==" spinCount="100000" sheet="1" objects="1" scenarios="1"/>
  <pageMargins left="0.7" right="0.7" top="0.75" bottom="0.75" header="0.3" footer="0.3"/>
  <pageSetup paperSize="9" orientation="portrait" r:id="rId1"/>
  <headerFooter>
    <oddHeader>&amp;C&amp;F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6"/>
  <sheetViews>
    <sheetView showGridLines="0" topLeftCell="A40" zoomScaleNormal="100" workbookViewId="0">
      <selection activeCell="A55" sqref="A55:H55"/>
    </sheetView>
  </sheetViews>
  <sheetFormatPr defaultColWidth="9.140625" defaultRowHeight="15" x14ac:dyDescent="0.25"/>
  <cols>
    <col min="1" max="1" width="23.42578125" style="54" customWidth="1"/>
    <col min="2" max="2" width="5.28515625" style="67" customWidth="1"/>
    <col min="3" max="3" width="24.7109375" style="54" customWidth="1"/>
    <col min="4" max="4" width="20.7109375" style="54" hidden="1" customWidth="1"/>
    <col min="5" max="5" width="9.28515625" style="54" customWidth="1"/>
    <col min="6" max="6" width="16" style="54" customWidth="1"/>
    <col min="7" max="7" width="9.140625" style="54"/>
    <col min="8" max="8" width="15.85546875" style="54" customWidth="1"/>
    <col min="9" max="9" width="12" style="54" bestFit="1" customWidth="1"/>
    <col min="10" max="10" width="8.42578125" style="54" hidden="1" customWidth="1"/>
    <col min="11" max="11" width="9.140625" style="54"/>
    <col min="12" max="12" width="15.7109375" style="54" bestFit="1" customWidth="1"/>
    <col min="13" max="13" width="9.140625" style="54"/>
    <col min="14" max="14" width="17.28515625" style="54" customWidth="1"/>
    <col min="15" max="15" width="9.140625" style="54"/>
    <col min="16" max="25" width="0" style="54" hidden="1" customWidth="1"/>
    <col min="26" max="16384" width="9.140625" style="54"/>
  </cols>
  <sheetData>
    <row r="1" spans="1:25" x14ac:dyDescent="0.25">
      <c r="A1" s="42" t="s">
        <v>55</v>
      </c>
      <c r="C1" s="63"/>
      <c r="D1" s="42" t="s">
        <v>56</v>
      </c>
      <c r="E1" s="42"/>
    </row>
    <row r="2" spans="1:25" x14ac:dyDescent="0.25">
      <c r="A2" s="42" t="s">
        <v>79</v>
      </c>
      <c r="B2" s="68"/>
    </row>
    <row r="3" spans="1:25" x14ac:dyDescent="0.25">
      <c r="A3" s="41" t="s">
        <v>56</v>
      </c>
    </row>
    <row r="4" spans="1:25" ht="15.75" thickBot="1" x14ac:dyDescent="0.3">
      <c r="A4" s="41"/>
    </row>
    <row r="5" spans="1:25" ht="15.75" thickBot="1" x14ac:dyDescent="0.3">
      <c r="A5" s="41"/>
      <c r="E5" s="175" t="s">
        <v>145</v>
      </c>
      <c r="F5" s="176"/>
      <c r="G5" s="176"/>
      <c r="H5" s="176"/>
      <c r="I5" s="177"/>
      <c r="K5" s="175" t="s">
        <v>146</v>
      </c>
      <c r="L5" s="176"/>
      <c r="M5" s="176"/>
      <c r="N5" s="176"/>
      <c r="O5" s="177"/>
    </row>
    <row r="6" spans="1:25" ht="60.75" thickBot="1" x14ac:dyDescent="0.3">
      <c r="A6" s="84" t="s">
        <v>80</v>
      </c>
      <c r="B6" s="85" t="s">
        <v>0</v>
      </c>
      <c r="C6" s="86" t="s">
        <v>1</v>
      </c>
      <c r="D6" s="87" t="s">
        <v>115</v>
      </c>
      <c r="E6" s="173" t="s">
        <v>131</v>
      </c>
      <c r="F6" s="88" t="s">
        <v>122</v>
      </c>
      <c r="G6" s="89" t="s">
        <v>4</v>
      </c>
      <c r="H6" s="89" t="s">
        <v>117</v>
      </c>
      <c r="I6" s="90" t="s">
        <v>120</v>
      </c>
      <c r="J6" s="91" t="s">
        <v>115</v>
      </c>
      <c r="K6" s="174" t="s">
        <v>131</v>
      </c>
      <c r="L6" s="92" t="s">
        <v>123</v>
      </c>
      <c r="M6" s="89" t="s">
        <v>4</v>
      </c>
      <c r="N6" s="89" t="s">
        <v>124</v>
      </c>
      <c r="O6" s="93" t="s">
        <v>120</v>
      </c>
      <c r="S6" s="94" t="s">
        <v>111</v>
      </c>
      <c r="T6" s="95"/>
      <c r="U6" s="95"/>
      <c r="V6" s="95"/>
      <c r="W6" s="96" t="s">
        <v>112</v>
      </c>
      <c r="X6" s="95"/>
      <c r="Y6" s="97"/>
    </row>
    <row r="7" spans="1:25" ht="30" x14ac:dyDescent="0.25">
      <c r="A7" s="187" t="s">
        <v>24</v>
      </c>
      <c r="B7" s="99">
        <v>1</v>
      </c>
      <c r="C7" s="100" t="s">
        <v>81</v>
      </c>
      <c r="D7" s="101">
        <v>120</v>
      </c>
      <c r="E7" s="102">
        <v>6.4900000000000001E-3</v>
      </c>
      <c r="F7" s="3">
        <v>0</v>
      </c>
      <c r="G7" s="103" t="s">
        <v>6</v>
      </c>
      <c r="H7" s="104"/>
      <c r="I7" s="105">
        <f>F7*E7</f>
        <v>0</v>
      </c>
      <c r="J7" s="106">
        <v>500</v>
      </c>
      <c r="K7" s="102">
        <v>2.7040000000000002E-2</v>
      </c>
      <c r="L7" s="6">
        <v>0</v>
      </c>
      <c r="M7" s="107" t="s">
        <v>6</v>
      </c>
      <c r="N7" s="108"/>
      <c r="O7" s="105">
        <f>L7*K7</f>
        <v>0</v>
      </c>
      <c r="P7" s="109" t="s">
        <v>83</v>
      </c>
      <c r="S7" s="110" t="s">
        <v>105</v>
      </c>
      <c r="T7" s="111">
        <f>D7+D8</f>
        <v>180</v>
      </c>
      <c r="U7" s="112" t="e">
        <f>T7/T12</f>
        <v>#REF!</v>
      </c>
      <c r="V7" s="113" t="e">
        <f>T7/W14</f>
        <v>#REF!</v>
      </c>
      <c r="W7" s="111">
        <f>J7+J8</f>
        <v>700</v>
      </c>
      <c r="X7" s="112" t="e">
        <f>W7/W12</f>
        <v>#REF!</v>
      </c>
      <c r="Y7" s="114" t="e">
        <f>W7/W14</f>
        <v>#REF!</v>
      </c>
    </row>
    <row r="8" spans="1:25" ht="48" customHeight="1" thickBot="1" x14ac:dyDescent="0.3">
      <c r="A8" s="188"/>
      <c r="B8" s="115">
        <f>B7+1</f>
        <v>2</v>
      </c>
      <c r="C8" s="116" t="s">
        <v>82</v>
      </c>
      <c r="D8" s="117">
        <v>60</v>
      </c>
      <c r="E8" s="118">
        <v>3.2399999999999998E-3</v>
      </c>
      <c r="F8" s="4">
        <v>0</v>
      </c>
      <c r="G8" s="119" t="s">
        <v>6</v>
      </c>
      <c r="H8" s="120"/>
      <c r="I8" s="121">
        <f>F8*E8</f>
        <v>0</v>
      </c>
      <c r="J8" s="122">
        <v>200</v>
      </c>
      <c r="K8" s="118">
        <v>1.081E-2</v>
      </c>
      <c r="L8" s="7">
        <v>0</v>
      </c>
      <c r="M8" s="123" t="s">
        <v>6</v>
      </c>
      <c r="N8" s="124"/>
      <c r="O8" s="121">
        <f>L8*K8</f>
        <v>0</v>
      </c>
      <c r="P8" s="109" t="s">
        <v>83</v>
      </c>
      <c r="S8" s="110" t="s">
        <v>106</v>
      </c>
      <c r="T8" s="111">
        <f>D9+D10+D11+D12+D13+D14+D15+D16+D17+D18+D19+D20+D21</f>
        <v>350</v>
      </c>
      <c r="U8" s="112" t="e">
        <f>T8/T12</f>
        <v>#REF!</v>
      </c>
      <c r="V8" s="113" t="e">
        <f>T8/W14</f>
        <v>#REF!</v>
      </c>
      <c r="W8" s="111">
        <f>J9+J10+J11+J12+J13+J14+J15+J16+J17+J18+J19+J20+J21</f>
        <v>2400</v>
      </c>
      <c r="X8" s="112" t="e">
        <f>W8/W12</f>
        <v>#REF!</v>
      </c>
      <c r="Y8" s="114" t="e">
        <f>W8/W14</f>
        <v>#REF!</v>
      </c>
    </row>
    <row r="9" spans="1:25" x14ac:dyDescent="0.25">
      <c r="A9" s="189" t="s">
        <v>25</v>
      </c>
      <c r="B9" s="99">
        <f>B8+1</f>
        <v>3</v>
      </c>
      <c r="C9" s="100" t="s">
        <v>10</v>
      </c>
      <c r="D9" s="101">
        <v>50</v>
      </c>
      <c r="E9" s="125">
        <v>2.7000000000000001E-3</v>
      </c>
      <c r="F9" s="3">
        <v>0</v>
      </c>
      <c r="G9" s="103" t="s">
        <v>6</v>
      </c>
      <c r="H9" s="104"/>
      <c r="I9" s="105">
        <f>F9*E9</f>
        <v>0</v>
      </c>
      <c r="J9" s="106">
        <v>700</v>
      </c>
      <c r="K9" s="125">
        <v>3.7850000000000002E-2</v>
      </c>
      <c r="L9" s="6">
        <v>0</v>
      </c>
      <c r="M9" s="107" t="s">
        <v>6</v>
      </c>
      <c r="N9" s="108"/>
      <c r="O9" s="105">
        <f>L9*K9</f>
        <v>0</v>
      </c>
      <c r="S9" s="110" t="s">
        <v>107</v>
      </c>
      <c r="T9" s="111">
        <f>D22+D23+D24+D25</f>
        <v>1190</v>
      </c>
      <c r="U9" s="112" t="e">
        <f>T9/T12</f>
        <v>#REF!</v>
      </c>
      <c r="V9" s="113" t="e">
        <f>T9/W14</f>
        <v>#REF!</v>
      </c>
      <c r="W9" s="111">
        <f>J22+J23+J24+J25</f>
        <v>5060</v>
      </c>
      <c r="X9" s="112" t="e">
        <f>W9/W12</f>
        <v>#REF!</v>
      </c>
      <c r="Y9" s="114" t="e">
        <f>W9/W14</f>
        <v>#REF!</v>
      </c>
    </row>
    <row r="10" spans="1:25" x14ac:dyDescent="0.25">
      <c r="A10" s="188"/>
      <c r="B10" s="115">
        <f t="shared" ref="B10:B52" si="0">B9+1</f>
        <v>4</v>
      </c>
      <c r="C10" s="116" t="s">
        <v>11</v>
      </c>
      <c r="D10" s="117">
        <v>10</v>
      </c>
      <c r="E10" s="126">
        <v>5.4000000000000001E-4</v>
      </c>
      <c r="F10" s="4">
        <v>0</v>
      </c>
      <c r="G10" s="119" t="s">
        <v>6</v>
      </c>
      <c r="H10" s="120"/>
      <c r="I10" s="121">
        <f t="shared" ref="I10:I21" si="1">F10*E10</f>
        <v>0</v>
      </c>
      <c r="J10" s="122">
        <v>20</v>
      </c>
      <c r="K10" s="126">
        <v>1.08E-3</v>
      </c>
      <c r="L10" s="7">
        <v>0</v>
      </c>
      <c r="M10" s="123" t="s">
        <v>6</v>
      </c>
      <c r="N10" s="124"/>
      <c r="O10" s="121">
        <f>L10*K10</f>
        <v>0</v>
      </c>
      <c r="S10" s="110" t="s">
        <v>108</v>
      </c>
      <c r="T10" s="111">
        <f>D26+D27</f>
        <v>670</v>
      </c>
      <c r="U10" s="112" t="e">
        <f>T10/T12</f>
        <v>#REF!</v>
      </c>
      <c r="V10" s="113" t="e">
        <f>T10/W14</f>
        <v>#REF!</v>
      </c>
      <c r="W10" s="111">
        <f>J26+J27</f>
        <v>2930</v>
      </c>
      <c r="X10" s="112" t="e">
        <f>W10/W12</f>
        <v>#REF!</v>
      </c>
      <c r="Y10" s="114" t="e">
        <f>W10/W14</f>
        <v>#REF!</v>
      </c>
    </row>
    <row r="11" spans="1:25" x14ac:dyDescent="0.25">
      <c r="A11" s="188"/>
      <c r="B11" s="115">
        <f t="shared" si="0"/>
        <v>5</v>
      </c>
      <c r="C11" s="116" t="s">
        <v>12</v>
      </c>
      <c r="D11" s="117">
        <v>5</v>
      </c>
      <c r="E11" s="126">
        <v>2.7E-4</v>
      </c>
      <c r="F11" s="4">
        <v>0</v>
      </c>
      <c r="G11" s="119" t="s">
        <v>6</v>
      </c>
      <c r="H11" s="120"/>
      <c r="I11" s="121">
        <f t="shared" si="1"/>
        <v>0</v>
      </c>
      <c r="J11" s="122">
        <v>80</v>
      </c>
      <c r="K11" s="126">
        <v>4.3299999999999996E-3</v>
      </c>
      <c r="L11" s="7">
        <v>0</v>
      </c>
      <c r="M11" s="123" t="s">
        <v>6</v>
      </c>
      <c r="N11" s="124"/>
      <c r="O11" s="121">
        <f t="shared" ref="O11:O21" si="2">L11*K11</f>
        <v>0</v>
      </c>
      <c r="S11" s="110" t="s">
        <v>109</v>
      </c>
      <c r="T11" s="111" t="e">
        <f>D28+D29+D30+D31+D32+D33+D34+D35+D36+D37+D38+D39+D40+D41+D42+D43+#REF!+D44+D45+D46+D47+D48+D49+D50</f>
        <v>#REF!</v>
      </c>
      <c r="U11" s="112" t="e">
        <f>T11/T12</f>
        <v>#REF!</v>
      </c>
      <c r="V11" s="113" t="e">
        <f>T11/W14</f>
        <v>#REF!</v>
      </c>
      <c r="W11" s="111" t="e">
        <f>J28+J29+J30+J31+J32+J33+J34+J35+J36+J37+J38+J39+J40+J41+J42+J43+#REF!+J44+J45+J46+J47+J48+J49+J50</f>
        <v>#REF!</v>
      </c>
      <c r="X11" s="112" t="e">
        <f>W11/W12</f>
        <v>#REF!</v>
      </c>
      <c r="Y11" s="114" t="e">
        <f>W11/W14</f>
        <v>#REF!</v>
      </c>
    </row>
    <row r="12" spans="1:25" x14ac:dyDescent="0.25">
      <c r="A12" s="188"/>
      <c r="B12" s="115">
        <f t="shared" si="0"/>
        <v>6</v>
      </c>
      <c r="C12" s="116" t="s">
        <v>13</v>
      </c>
      <c r="D12" s="117">
        <v>5</v>
      </c>
      <c r="E12" s="126">
        <v>2.7E-4</v>
      </c>
      <c r="F12" s="4">
        <v>0</v>
      </c>
      <c r="G12" s="119" t="s">
        <v>6</v>
      </c>
      <c r="H12" s="120"/>
      <c r="I12" s="121">
        <f t="shared" si="1"/>
        <v>0</v>
      </c>
      <c r="J12" s="122">
        <v>5</v>
      </c>
      <c r="K12" s="126">
        <v>2.7E-4</v>
      </c>
      <c r="L12" s="7">
        <v>0</v>
      </c>
      <c r="M12" s="123" t="s">
        <v>6</v>
      </c>
      <c r="N12" s="124"/>
      <c r="O12" s="121">
        <f t="shared" si="2"/>
        <v>0</v>
      </c>
      <c r="S12" s="110" t="s">
        <v>110</v>
      </c>
      <c r="T12" s="127" t="e">
        <f>T7+T8+T9+T10+T11</f>
        <v>#REF!</v>
      </c>
      <c r="U12" s="128"/>
      <c r="V12" s="111"/>
      <c r="W12" s="127" t="e">
        <f>SUM(W7:W11)</f>
        <v>#REF!</v>
      </c>
      <c r="X12" s="128"/>
      <c r="Y12" s="129"/>
    </row>
    <row r="13" spans="1:25" ht="30" x14ac:dyDescent="0.25">
      <c r="A13" s="188"/>
      <c r="B13" s="115">
        <f t="shared" si="0"/>
        <v>7</v>
      </c>
      <c r="C13" s="116" t="s">
        <v>14</v>
      </c>
      <c r="D13" s="117">
        <v>30</v>
      </c>
      <c r="E13" s="126">
        <v>1.6199999999999999E-3</v>
      </c>
      <c r="F13" s="4">
        <v>0</v>
      </c>
      <c r="G13" s="119" t="s">
        <v>6</v>
      </c>
      <c r="H13" s="120"/>
      <c r="I13" s="121">
        <f t="shared" si="1"/>
        <v>0</v>
      </c>
      <c r="J13" s="122">
        <v>500</v>
      </c>
      <c r="K13" s="126">
        <v>2.7040000000000002E-2</v>
      </c>
      <c r="L13" s="7">
        <v>0</v>
      </c>
      <c r="M13" s="123" t="s">
        <v>6</v>
      </c>
      <c r="N13" s="124"/>
      <c r="O13" s="121">
        <f t="shared" si="2"/>
        <v>0</v>
      </c>
      <c r="S13" s="130"/>
      <c r="T13" s="111"/>
      <c r="U13" s="111"/>
      <c r="V13" s="111"/>
      <c r="W13" s="111"/>
      <c r="X13" s="111"/>
      <c r="Y13" s="129"/>
    </row>
    <row r="14" spans="1:25" ht="30" x14ac:dyDescent="0.25">
      <c r="A14" s="188"/>
      <c r="B14" s="115">
        <f t="shared" si="0"/>
        <v>8</v>
      </c>
      <c r="C14" s="116" t="s">
        <v>15</v>
      </c>
      <c r="D14" s="117">
        <v>20</v>
      </c>
      <c r="E14" s="126">
        <v>1.08E-3</v>
      </c>
      <c r="F14" s="4">
        <v>0</v>
      </c>
      <c r="G14" s="119" t="s">
        <v>6</v>
      </c>
      <c r="H14" s="120"/>
      <c r="I14" s="121">
        <f t="shared" si="1"/>
        <v>0</v>
      </c>
      <c r="J14" s="122">
        <v>500</v>
      </c>
      <c r="K14" s="126">
        <v>2.7040000000000002E-2</v>
      </c>
      <c r="L14" s="7">
        <v>0</v>
      </c>
      <c r="M14" s="123" t="s">
        <v>6</v>
      </c>
      <c r="N14" s="124"/>
      <c r="O14" s="121">
        <f t="shared" si="2"/>
        <v>0</v>
      </c>
      <c r="S14" s="131"/>
      <c r="T14" s="132"/>
      <c r="U14" s="132"/>
      <c r="V14" s="132"/>
      <c r="W14" s="133" t="e">
        <f>T12+W12</f>
        <v>#REF!</v>
      </c>
      <c r="X14" s="132"/>
      <c r="Y14" s="134"/>
    </row>
    <row r="15" spans="1:25" x14ac:dyDescent="0.25">
      <c r="A15" s="188"/>
      <c r="B15" s="115">
        <f t="shared" si="0"/>
        <v>9</v>
      </c>
      <c r="C15" s="135" t="s">
        <v>16</v>
      </c>
      <c r="D15" s="117">
        <v>5</v>
      </c>
      <c r="E15" s="126">
        <v>2.7E-4</v>
      </c>
      <c r="F15" s="4">
        <v>0</v>
      </c>
      <c r="G15" s="136" t="s">
        <v>6</v>
      </c>
      <c r="H15" s="137"/>
      <c r="I15" s="121">
        <f t="shared" si="1"/>
        <v>0</v>
      </c>
      <c r="J15" s="122">
        <v>10</v>
      </c>
      <c r="K15" s="126">
        <v>5.4000000000000001E-4</v>
      </c>
      <c r="L15" s="7">
        <v>0</v>
      </c>
      <c r="M15" s="123" t="s">
        <v>6</v>
      </c>
      <c r="N15" s="124"/>
      <c r="O15" s="121">
        <f t="shared" si="2"/>
        <v>0</v>
      </c>
    </row>
    <row r="16" spans="1:25" x14ac:dyDescent="0.25">
      <c r="A16" s="188"/>
      <c r="B16" s="115">
        <f t="shared" si="0"/>
        <v>10</v>
      </c>
      <c r="C16" s="116" t="s">
        <v>17</v>
      </c>
      <c r="D16" s="117">
        <v>160</v>
      </c>
      <c r="E16" s="126">
        <v>8.6499999999999997E-3</v>
      </c>
      <c r="F16" s="4">
        <v>0</v>
      </c>
      <c r="G16" s="119" t="s">
        <v>6</v>
      </c>
      <c r="H16" s="120"/>
      <c r="I16" s="121">
        <f t="shared" si="1"/>
        <v>0</v>
      </c>
      <c r="J16" s="122">
        <v>520</v>
      </c>
      <c r="K16" s="126">
        <v>2.8119999999999999E-2</v>
      </c>
      <c r="L16" s="7">
        <v>0</v>
      </c>
      <c r="M16" s="123" t="s">
        <v>6</v>
      </c>
      <c r="N16" s="124"/>
      <c r="O16" s="121">
        <f t="shared" si="2"/>
        <v>0</v>
      </c>
    </row>
    <row r="17" spans="1:16" x14ac:dyDescent="0.25">
      <c r="A17" s="188"/>
      <c r="B17" s="115">
        <f t="shared" si="0"/>
        <v>11</v>
      </c>
      <c r="C17" s="116" t="s">
        <v>18</v>
      </c>
      <c r="D17" s="117">
        <v>30</v>
      </c>
      <c r="E17" s="126">
        <v>1.6199999999999999E-3</v>
      </c>
      <c r="F17" s="4">
        <v>0</v>
      </c>
      <c r="G17" s="119" t="s">
        <v>6</v>
      </c>
      <c r="H17" s="120"/>
      <c r="I17" s="121">
        <f t="shared" si="1"/>
        <v>0</v>
      </c>
      <c r="J17" s="122">
        <v>20</v>
      </c>
      <c r="K17" s="126">
        <v>1.08E-3</v>
      </c>
      <c r="L17" s="7">
        <v>0</v>
      </c>
      <c r="M17" s="123" t="s">
        <v>6</v>
      </c>
      <c r="N17" s="124"/>
      <c r="O17" s="121">
        <f t="shared" si="2"/>
        <v>0</v>
      </c>
    </row>
    <row r="18" spans="1:16" x14ac:dyDescent="0.25">
      <c r="A18" s="188"/>
      <c r="B18" s="115">
        <f t="shared" si="0"/>
        <v>12</v>
      </c>
      <c r="C18" s="116" t="s">
        <v>19</v>
      </c>
      <c r="D18" s="117">
        <v>15</v>
      </c>
      <c r="E18" s="126">
        <v>8.0999999999999996E-4</v>
      </c>
      <c r="F18" s="4">
        <v>0</v>
      </c>
      <c r="G18" s="119" t="s">
        <v>6</v>
      </c>
      <c r="H18" s="120"/>
      <c r="I18" s="121">
        <f t="shared" si="1"/>
        <v>0</v>
      </c>
      <c r="J18" s="122">
        <v>20</v>
      </c>
      <c r="K18" s="126">
        <v>1.08E-3</v>
      </c>
      <c r="L18" s="7">
        <v>0</v>
      </c>
      <c r="M18" s="123" t="s">
        <v>6</v>
      </c>
      <c r="N18" s="124"/>
      <c r="O18" s="121">
        <f t="shared" si="2"/>
        <v>0</v>
      </c>
    </row>
    <row r="19" spans="1:16" x14ac:dyDescent="0.25">
      <c r="A19" s="188"/>
      <c r="B19" s="115">
        <f t="shared" si="0"/>
        <v>13</v>
      </c>
      <c r="C19" s="135" t="s">
        <v>20</v>
      </c>
      <c r="D19" s="117">
        <v>5</v>
      </c>
      <c r="E19" s="126">
        <v>2.7E-4</v>
      </c>
      <c r="F19" s="4">
        <v>0</v>
      </c>
      <c r="G19" s="136" t="s">
        <v>6</v>
      </c>
      <c r="H19" s="137"/>
      <c r="I19" s="121">
        <f t="shared" si="1"/>
        <v>0</v>
      </c>
      <c r="J19" s="122">
        <v>5</v>
      </c>
      <c r="K19" s="126">
        <v>2.7E-4</v>
      </c>
      <c r="L19" s="7">
        <v>0</v>
      </c>
      <c r="M19" s="138" t="s">
        <v>6</v>
      </c>
      <c r="N19" s="139"/>
      <c r="O19" s="121">
        <f t="shared" si="2"/>
        <v>0</v>
      </c>
    </row>
    <row r="20" spans="1:16" x14ac:dyDescent="0.25">
      <c r="A20" s="188"/>
      <c r="B20" s="115">
        <f t="shared" si="0"/>
        <v>14</v>
      </c>
      <c r="C20" s="116" t="s">
        <v>21</v>
      </c>
      <c r="D20" s="117">
        <v>10</v>
      </c>
      <c r="E20" s="126">
        <v>5.4000000000000001E-4</v>
      </c>
      <c r="F20" s="4">
        <v>0</v>
      </c>
      <c r="G20" s="119" t="s">
        <v>6</v>
      </c>
      <c r="H20" s="120"/>
      <c r="I20" s="121">
        <f t="shared" si="1"/>
        <v>0</v>
      </c>
      <c r="J20" s="122">
        <v>15</v>
      </c>
      <c r="K20" s="126">
        <v>8.0999999999999996E-4</v>
      </c>
      <c r="L20" s="7">
        <v>0</v>
      </c>
      <c r="M20" s="123" t="s">
        <v>6</v>
      </c>
      <c r="N20" s="124"/>
      <c r="O20" s="121">
        <f t="shared" si="2"/>
        <v>0</v>
      </c>
    </row>
    <row r="21" spans="1:16" ht="15.75" thickBot="1" x14ac:dyDescent="0.3">
      <c r="A21" s="188"/>
      <c r="B21" s="115">
        <f t="shared" si="0"/>
        <v>15</v>
      </c>
      <c r="C21" s="135" t="s">
        <v>22</v>
      </c>
      <c r="D21" s="117">
        <v>5</v>
      </c>
      <c r="E21" s="118">
        <v>2.7E-4</v>
      </c>
      <c r="F21" s="4">
        <v>0</v>
      </c>
      <c r="G21" s="136" t="s">
        <v>6</v>
      </c>
      <c r="H21" s="137"/>
      <c r="I21" s="121">
        <f t="shared" si="1"/>
        <v>0</v>
      </c>
      <c r="J21" s="122">
        <v>5</v>
      </c>
      <c r="K21" s="118">
        <v>2.7E-4</v>
      </c>
      <c r="L21" s="7">
        <v>0</v>
      </c>
      <c r="M21" s="138" t="s">
        <v>6</v>
      </c>
      <c r="N21" s="139"/>
      <c r="O21" s="121">
        <f t="shared" si="2"/>
        <v>0</v>
      </c>
      <c r="P21" s="109" t="s">
        <v>84</v>
      </c>
    </row>
    <row r="22" spans="1:16" ht="30" x14ac:dyDescent="0.25">
      <c r="A22" s="190" t="s">
        <v>23</v>
      </c>
      <c r="B22" s="99">
        <f>B21+1</f>
        <v>16</v>
      </c>
      <c r="C22" s="100" t="s">
        <v>26</v>
      </c>
      <c r="D22" s="101">
        <v>1100</v>
      </c>
      <c r="E22" s="125">
        <v>5.9490000000000001E-2</v>
      </c>
      <c r="F22" s="3">
        <v>0</v>
      </c>
      <c r="G22" s="103" t="s">
        <v>6</v>
      </c>
      <c r="H22" s="108"/>
      <c r="I22" s="105">
        <f>F22*E22</f>
        <v>0</v>
      </c>
      <c r="J22" s="106">
        <v>4800</v>
      </c>
      <c r="K22" s="125">
        <v>0.25961000000000001</v>
      </c>
      <c r="L22" s="6">
        <v>0</v>
      </c>
      <c r="M22" s="107" t="s">
        <v>6</v>
      </c>
      <c r="N22" s="108"/>
      <c r="O22" s="105">
        <f>L22*K22</f>
        <v>0</v>
      </c>
    </row>
    <row r="23" spans="1:16" x14ac:dyDescent="0.25">
      <c r="A23" s="188"/>
      <c r="B23" s="115">
        <f t="shared" si="0"/>
        <v>17</v>
      </c>
      <c r="C23" s="135" t="s">
        <v>27</v>
      </c>
      <c r="D23" s="117">
        <v>30</v>
      </c>
      <c r="E23" s="126">
        <v>1.6199999999999999E-3</v>
      </c>
      <c r="F23" s="4">
        <v>0</v>
      </c>
      <c r="G23" s="136" t="s">
        <v>6</v>
      </c>
      <c r="H23" s="139"/>
      <c r="I23" s="121">
        <f t="shared" ref="I23:I25" si="3">F23*E23</f>
        <v>0</v>
      </c>
      <c r="J23" s="122">
        <v>40</v>
      </c>
      <c r="K23" s="126">
        <v>2.16E-3</v>
      </c>
      <c r="L23" s="7">
        <v>0</v>
      </c>
      <c r="M23" s="138" t="s">
        <v>6</v>
      </c>
      <c r="N23" s="139"/>
      <c r="O23" s="121">
        <f t="shared" ref="O23:O25" si="4">L23*K23</f>
        <v>0</v>
      </c>
    </row>
    <row r="24" spans="1:16" ht="30" x14ac:dyDescent="0.25">
      <c r="A24" s="188"/>
      <c r="B24" s="115">
        <f t="shared" si="0"/>
        <v>18</v>
      </c>
      <c r="C24" s="116" t="s">
        <v>28</v>
      </c>
      <c r="D24" s="117">
        <v>50</v>
      </c>
      <c r="E24" s="126">
        <v>2.7000000000000001E-3</v>
      </c>
      <c r="F24" s="4">
        <v>0</v>
      </c>
      <c r="G24" s="119" t="s">
        <v>6</v>
      </c>
      <c r="H24" s="124"/>
      <c r="I24" s="121">
        <f t="shared" si="3"/>
        <v>0</v>
      </c>
      <c r="J24" s="122">
        <v>200</v>
      </c>
      <c r="K24" s="126">
        <v>1.081E-2</v>
      </c>
      <c r="L24" s="7">
        <v>0</v>
      </c>
      <c r="M24" s="123" t="s">
        <v>6</v>
      </c>
      <c r="N24" s="124"/>
      <c r="O24" s="121">
        <f t="shared" si="4"/>
        <v>0</v>
      </c>
    </row>
    <row r="25" spans="1:16" ht="15.75" thickBot="1" x14ac:dyDescent="0.3">
      <c r="A25" s="188"/>
      <c r="B25" s="115">
        <f t="shared" si="0"/>
        <v>19</v>
      </c>
      <c r="C25" s="116" t="s">
        <v>29</v>
      </c>
      <c r="D25" s="117">
        <v>10</v>
      </c>
      <c r="E25" s="118">
        <v>5.4000000000000001E-4</v>
      </c>
      <c r="F25" s="4">
        <v>0</v>
      </c>
      <c r="G25" s="119" t="s">
        <v>6</v>
      </c>
      <c r="H25" s="124"/>
      <c r="I25" s="121">
        <f t="shared" si="3"/>
        <v>0</v>
      </c>
      <c r="J25" s="122">
        <v>20</v>
      </c>
      <c r="K25" s="118">
        <v>1.08E-3</v>
      </c>
      <c r="L25" s="7">
        <v>0</v>
      </c>
      <c r="M25" s="123" t="s">
        <v>6</v>
      </c>
      <c r="N25" s="124"/>
      <c r="O25" s="121">
        <f t="shared" si="4"/>
        <v>0</v>
      </c>
      <c r="P25" s="109" t="s">
        <v>85</v>
      </c>
    </row>
    <row r="26" spans="1:16" x14ac:dyDescent="0.25">
      <c r="A26" s="189" t="s">
        <v>30</v>
      </c>
      <c r="B26" s="99">
        <f>B25+1</f>
        <v>20</v>
      </c>
      <c r="C26" s="100" t="s">
        <v>31</v>
      </c>
      <c r="D26" s="101">
        <v>600</v>
      </c>
      <c r="E26" s="125">
        <v>3.245E-2</v>
      </c>
      <c r="F26" s="3">
        <v>0</v>
      </c>
      <c r="G26" s="103" t="s">
        <v>6</v>
      </c>
      <c r="H26" s="108"/>
      <c r="I26" s="105">
        <f>F26*E26</f>
        <v>0</v>
      </c>
      <c r="J26" s="106">
        <v>2700</v>
      </c>
      <c r="K26" s="125">
        <v>0.14602999999999999</v>
      </c>
      <c r="L26" s="6">
        <v>0</v>
      </c>
      <c r="M26" s="107" t="s">
        <v>6</v>
      </c>
      <c r="N26" s="108"/>
      <c r="O26" s="105">
        <f>L26*K26</f>
        <v>0</v>
      </c>
      <c r="P26" s="109" t="s">
        <v>86</v>
      </c>
    </row>
    <row r="27" spans="1:16" ht="15.75" thickBot="1" x14ac:dyDescent="0.3">
      <c r="A27" s="188"/>
      <c r="B27" s="115">
        <f t="shared" si="0"/>
        <v>21</v>
      </c>
      <c r="C27" s="116" t="s">
        <v>32</v>
      </c>
      <c r="D27" s="117">
        <v>70</v>
      </c>
      <c r="E27" s="118">
        <v>3.7799999999999999E-3</v>
      </c>
      <c r="F27" s="4">
        <v>0</v>
      </c>
      <c r="G27" s="119" t="s">
        <v>6</v>
      </c>
      <c r="H27" s="124"/>
      <c r="I27" s="121">
        <f>F27*E27</f>
        <v>0</v>
      </c>
      <c r="J27" s="122">
        <v>230</v>
      </c>
      <c r="K27" s="118">
        <v>1.243E-2</v>
      </c>
      <c r="L27" s="7">
        <v>0</v>
      </c>
      <c r="M27" s="123" t="s">
        <v>6</v>
      </c>
      <c r="N27" s="124"/>
      <c r="O27" s="121">
        <f>L27*K27</f>
        <v>0</v>
      </c>
      <c r="P27" s="109" t="s">
        <v>87</v>
      </c>
    </row>
    <row r="28" spans="1:16" x14ac:dyDescent="0.25">
      <c r="A28" s="189" t="s">
        <v>33</v>
      </c>
      <c r="B28" s="99">
        <f>B27+1</f>
        <v>22</v>
      </c>
      <c r="C28" s="100" t="s">
        <v>34</v>
      </c>
      <c r="D28" s="101">
        <v>5</v>
      </c>
      <c r="E28" s="125">
        <v>2.7E-4</v>
      </c>
      <c r="F28" s="3">
        <v>0</v>
      </c>
      <c r="G28" s="103" t="s">
        <v>6</v>
      </c>
      <c r="H28" s="108"/>
      <c r="I28" s="105">
        <f>F28*E28</f>
        <v>0</v>
      </c>
      <c r="J28" s="106">
        <v>5</v>
      </c>
      <c r="K28" s="125">
        <v>2.7E-4</v>
      </c>
      <c r="L28" s="6">
        <v>0</v>
      </c>
      <c r="M28" s="107" t="s">
        <v>6</v>
      </c>
      <c r="N28" s="108"/>
      <c r="O28" s="105">
        <f>L28*K28</f>
        <v>0</v>
      </c>
    </row>
    <row r="29" spans="1:16" x14ac:dyDescent="0.25">
      <c r="A29" s="188"/>
      <c r="B29" s="115">
        <f t="shared" si="0"/>
        <v>23</v>
      </c>
      <c r="C29" s="116" t="s">
        <v>35</v>
      </c>
      <c r="D29" s="117">
        <v>2</v>
      </c>
      <c r="E29" s="126">
        <v>1E-4</v>
      </c>
      <c r="F29" s="4">
        <v>0</v>
      </c>
      <c r="G29" s="119" t="s">
        <v>6</v>
      </c>
      <c r="H29" s="124"/>
      <c r="I29" s="121">
        <f t="shared" ref="I29:I50" si="5">F29*E29</f>
        <v>0</v>
      </c>
      <c r="J29" s="122">
        <v>2</v>
      </c>
      <c r="K29" s="126">
        <v>1E-4</v>
      </c>
      <c r="L29" s="7">
        <v>0</v>
      </c>
      <c r="M29" s="123" t="s">
        <v>6</v>
      </c>
      <c r="N29" s="124"/>
      <c r="O29" s="121">
        <f t="shared" ref="O29:O50" si="6">L29*K29</f>
        <v>0</v>
      </c>
    </row>
    <row r="30" spans="1:16" x14ac:dyDescent="0.25">
      <c r="A30" s="188"/>
      <c r="B30" s="115">
        <f t="shared" si="0"/>
        <v>24</v>
      </c>
      <c r="C30" s="116" t="s">
        <v>36</v>
      </c>
      <c r="D30" s="117">
        <v>5</v>
      </c>
      <c r="E30" s="126">
        <v>2.7E-4</v>
      </c>
      <c r="F30" s="4">
        <v>0</v>
      </c>
      <c r="G30" s="119" t="s">
        <v>6</v>
      </c>
      <c r="H30" s="124"/>
      <c r="I30" s="121">
        <f t="shared" si="5"/>
        <v>0</v>
      </c>
      <c r="J30" s="122">
        <v>5</v>
      </c>
      <c r="K30" s="126">
        <v>2.7E-4</v>
      </c>
      <c r="L30" s="7">
        <v>0</v>
      </c>
      <c r="M30" s="123" t="s">
        <v>6</v>
      </c>
      <c r="N30" s="124"/>
      <c r="O30" s="121">
        <f t="shared" si="6"/>
        <v>0</v>
      </c>
    </row>
    <row r="31" spans="1:16" x14ac:dyDescent="0.25">
      <c r="A31" s="188"/>
      <c r="B31" s="115">
        <f t="shared" si="0"/>
        <v>25</v>
      </c>
      <c r="C31" s="116" t="s">
        <v>37</v>
      </c>
      <c r="D31" s="117">
        <v>2</v>
      </c>
      <c r="E31" s="126">
        <v>1E-4</v>
      </c>
      <c r="F31" s="4">
        <v>0</v>
      </c>
      <c r="G31" s="119" t="s">
        <v>6</v>
      </c>
      <c r="H31" s="124"/>
      <c r="I31" s="121">
        <f t="shared" si="5"/>
        <v>0</v>
      </c>
      <c r="J31" s="122">
        <v>2</v>
      </c>
      <c r="K31" s="126">
        <v>1E-4</v>
      </c>
      <c r="L31" s="7">
        <v>0</v>
      </c>
      <c r="M31" s="140" t="s">
        <v>6</v>
      </c>
      <c r="N31" s="141"/>
      <c r="O31" s="121">
        <f t="shared" si="6"/>
        <v>0</v>
      </c>
    </row>
    <row r="32" spans="1:16" x14ac:dyDescent="0.25">
      <c r="A32" s="188"/>
      <c r="B32" s="115">
        <f t="shared" si="0"/>
        <v>26</v>
      </c>
      <c r="C32" s="116" t="s">
        <v>38</v>
      </c>
      <c r="D32" s="117">
        <v>40</v>
      </c>
      <c r="E32" s="126">
        <v>2.16E-3</v>
      </c>
      <c r="F32" s="4">
        <v>0</v>
      </c>
      <c r="G32" s="119" t="s">
        <v>6</v>
      </c>
      <c r="H32" s="124"/>
      <c r="I32" s="121">
        <f t="shared" si="5"/>
        <v>0</v>
      </c>
      <c r="J32" s="122">
        <v>20</v>
      </c>
      <c r="K32" s="126">
        <v>1.08E-3</v>
      </c>
      <c r="L32" s="7">
        <v>0</v>
      </c>
      <c r="M32" s="123" t="s">
        <v>6</v>
      </c>
      <c r="N32" s="124"/>
      <c r="O32" s="121">
        <f t="shared" si="6"/>
        <v>0</v>
      </c>
    </row>
    <row r="33" spans="1:16" x14ac:dyDescent="0.25">
      <c r="A33" s="188"/>
      <c r="B33" s="115">
        <f t="shared" si="0"/>
        <v>27</v>
      </c>
      <c r="C33" s="116" t="s">
        <v>39</v>
      </c>
      <c r="D33" s="117">
        <v>2</v>
      </c>
      <c r="E33" s="126">
        <v>1E-4</v>
      </c>
      <c r="F33" s="4">
        <v>0</v>
      </c>
      <c r="G33" s="119" t="s">
        <v>6</v>
      </c>
      <c r="H33" s="124"/>
      <c r="I33" s="121">
        <f t="shared" si="5"/>
        <v>0</v>
      </c>
      <c r="J33" s="122">
        <v>2</v>
      </c>
      <c r="K33" s="126">
        <v>1E-4</v>
      </c>
      <c r="L33" s="7">
        <v>0</v>
      </c>
      <c r="M33" s="123" t="s">
        <v>6</v>
      </c>
      <c r="N33" s="124"/>
      <c r="O33" s="121">
        <f t="shared" si="6"/>
        <v>0</v>
      </c>
    </row>
    <row r="34" spans="1:16" x14ac:dyDescent="0.25">
      <c r="A34" s="188"/>
      <c r="B34" s="115">
        <f t="shared" si="0"/>
        <v>28</v>
      </c>
      <c r="C34" s="116" t="s">
        <v>40</v>
      </c>
      <c r="D34" s="117">
        <v>60</v>
      </c>
      <c r="E34" s="126">
        <v>3.2399999999999998E-3</v>
      </c>
      <c r="F34" s="4">
        <v>0</v>
      </c>
      <c r="G34" s="119" t="s">
        <v>6</v>
      </c>
      <c r="H34" s="124"/>
      <c r="I34" s="121">
        <f t="shared" si="5"/>
        <v>0</v>
      </c>
      <c r="J34" s="122">
        <v>200</v>
      </c>
      <c r="K34" s="126">
        <v>1.081E-2</v>
      </c>
      <c r="L34" s="7">
        <v>0</v>
      </c>
      <c r="M34" s="123" t="s">
        <v>6</v>
      </c>
      <c r="N34" s="124"/>
      <c r="O34" s="121">
        <f t="shared" si="6"/>
        <v>0</v>
      </c>
    </row>
    <row r="35" spans="1:16" x14ac:dyDescent="0.25">
      <c r="A35" s="188"/>
      <c r="B35" s="115">
        <f t="shared" si="0"/>
        <v>29</v>
      </c>
      <c r="C35" s="116" t="s">
        <v>41</v>
      </c>
      <c r="D35" s="117">
        <v>20</v>
      </c>
      <c r="E35" s="126">
        <v>1.08E-3</v>
      </c>
      <c r="F35" s="4">
        <v>0</v>
      </c>
      <c r="G35" s="119" t="s">
        <v>6</v>
      </c>
      <c r="H35" s="124"/>
      <c r="I35" s="121">
        <f t="shared" si="5"/>
        <v>0</v>
      </c>
      <c r="J35" s="122">
        <v>25</v>
      </c>
      <c r="K35" s="126">
        <v>1.3500000000000001E-3</v>
      </c>
      <c r="L35" s="7">
        <v>0</v>
      </c>
      <c r="M35" s="123" t="s">
        <v>6</v>
      </c>
      <c r="N35" s="124"/>
      <c r="O35" s="121">
        <f t="shared" si="6"/>
        <v>0</v>
      </c>
    </row>
    <row r="36" spans="1:16" x14ac:dyDescent="0.25">
      <c r="A36" s="188"/>
      <c r="B36" s="115">
        <f t="shared" si="0"/>
        <v>30</v>
      </c>
      <c r="C36" s="116" t="s">
        <v>42</v>
      </c>
      <c r="D36" s="117">
        <v>2</v>
      </c>
      <c r="E36" s="126">
        <v>1E-4</v>
      </c>
      <c r="F36" s="4">
        <v>0</v>
      </c>
      <c r="G36" s="119" t="s">
        <v>6</v>
      </c>
      <c r="H36" s="124"/>
      <c r="I36" s="121">
        <f t="shared" si="5"/>
        <v>0</v>
      </c>
      <c r="J36" s="122">
        <v>2</v>
      </c>
      <c r="K36" s="126">
        <v>1E-4</v>
      </c>
      <c r="L36" s="7">
        <v>0</v>
      </c>
      <c r="M36" s="123" t="s">
        <v>6</v>
      </c>
      <c r="N36" s="124"/>
      <c r="O36" s="121">
        <f t="shared" si="6"/>
        <v>0</v>
      </c>
    </row>
    <row r="37" spans="1:16" x14ac:dyDescent="0.25">
      <c r="A37" s="188"/>
      <c r="B37" s="115">
        <f t="shared" si="0"/>
        <v>31</v>
      </c>
      <c r="C37" s="116" t="s">
        <v>43</v>
      </c>
      <c r="D37" s="117">
        <v>1</v>
      </c>
      <c r="E37" s="126">
        <v>5.0000000000000002E-5</v>
      </c>
      <c r="F37" s="4">
        <v>0</v>
      </c>
      <c r="G37" s="119" t="s">
        <v>6</v>
      </c>
      <c r="H37" s="124"/>
      <c r="I37" s="121">
        <f t="shared" si="5"/>
        <v>0</v>
      </c>
      <c r="J37" s="122">
        <v>1</v>
      </c>
      <c r="K37" s="126">
        <v>5.0000000000000002E-5</v>
      </c>
      <c r="L37" s="7">
        <v>0</v>
      </c>
      <c r="M37" s="123" t="s">
        <v>6</v>
      </c>
      <c r="N37" s="124"/>
      <c r="O37" s="121">
        <f t="shared" si="6"/>
        <v>0</v>
      </c>
      <c r="P37" s="109" t="s">
        <v>88</v>
      </c>
    </row>
    <row r="38" spans="1:16" x14ac:dyDescent="0.25">
      <c r="A38" s="188"/>
      <c r="B38" s="115">
        <f t="shared" si="0"/>
        <v>32</v>
      </c>
      <c r="C38" s="116" t="s">
        <v>44</v>
      </c>
      <c r="D38" s="117">
        <v>40</v>
      </c>
      <c r="E38" s="126">
        <v>2.16E-3</v>
      </c>
      <c r="F38" s="4">
        <v>0</v>
      </c>
      <c r="G38" s="119" t="s">
        <v>6</v>
      </c>
      <c r="H38" s="124"/>
      <c r="I38" s="121">
        <f t="shared" si="5"/>
        <v>0</v>
      </c>
      <c r="J38" s="122">
        <v>70</v>
      </c>
      <c r="K38" s="126">
        <v>3.7799999999999999E-3</v>
      </c>
      <c r="L38" s="7">
        <v>0</v>
      </c>
      <c r="M38" s="123" t="s">
        <v>6</v>
      </c>
      <c r="N38" s="124"/>
      <c r="O38" s="121">
        <f t="shared" si="6"/>
        <v>0</v>
      </c>
    </row>
    <row r="39" spans="1:16" x14ac:dyDescent="0.25">
      <c r="A39" s="188"/>
      <c r="B39" s="115">
        <f t="shared" si="0"/>
        <v>33</v>
      </c>
      <c r="C39" s="116" t="s">
        <v>45</v>
      </c>
      <c r="D39" s="117">
        <v>3</v>
      </c>
      <c r="E39" s="126">
        <v>1.6000000000000001E-4</v>
      </c>
      <c r="F39" s="4">
        <v>0</v>
      </c>
      <c r="G39" s="119" t="s">
        <v>6</v>
      </c>
      <c r="H39" s="124"/>
      <c r="I39" s="121">
        <f t="shared" si="5"/>
        <v>0</v>
      </c>
      <c r="J39" s="122">
        <v>10</v>
      </c>
      <c r="K39" s="126">
        <v>5.4000000000000001E-4</v>
      </c>
      <c r="L39" s="7">
        <v>0</v>
      </c>
      <c r="M39" s="123" t="s">
        <v>6</v>
      </c>
      <c r="N39" s="124"/>
      <c r="O39" s="121">
        <f t="shared" si="6"/>
        <v>0</v>
      </c>
    </row>
    <row r="40" spans="1:16" ht="30" x14ac:dyDescent="0.25">
      <c r="A40" s="188"/>
      <c r="B40" s="115">
        <f t="shared" si="0"/>
        <v>34</v>
      </c>
      <c r="C40" s="116" t="s">
        <v>46</v>
      </c>
      <c r="D40" s="117">
        <v>173</v>
      </c>
      <c r="E40" s="126">
        <v>9.3500000000000007E-3</v>
      </c>
      <c r="F40" s="4">
        <v>0</v>
      </c>
      <c r="G40" s="119" t="s">
        <v>6</v>
      </c>
      <c r="H40" s="124"/>
      <c r="I40" s="121">
        <f t="shared" si="5"/>
        <v>0</v>
      </c>
      <c r="J40" s="122">
        <v>300</v>
      </c>
      <c r="K40" s="126">
        <v>1.6219999999999998E-2</v>
      </c>
      <c r="L40" s="7">
        <v>0</v>
      </c>
      <c r="M40" s="123" t="s">
        <v>6</v>
      </c>
      <c r="N40" s="124"/>
      <c r="O40" s="121">
        <f t="shared" si="6"/>
        <v>0</v>
      </c>
    </row>
    <row r="41" spans="1:16" x14ac:dyDescent="0.25">
      <c r="A41" s="188"/>
      <c r="B41" s="115">
        <f t="shared" si="0"/>
        <v>35</v>
      </c>
      <c r="C41" s="116" t="s">
        <v>47</v>
      </c>
      <c r="D41" s="117">
        <v>2</v>
      </c>
      <c r="E41" s="126">
        <v>1E-4</v>
      </c>
      <c r="F41" s="4">
        <v>0</v>
      </c>
      <c r="G41" s="119" t="s">
        <v>6</v>
      </c>
      <c r="H41" s="124"/>
      <c r="I41" s="121">
        <f t="shared" si="5"/>
        <v>0</v>
      </c>
      <c r="J41" s="122">
        <v>10</v>
      </c>
      <c r="K41" s="126">
        <v>5.4000000000000001E-4</v>
      </c>
      <c r="L41" s="7">
        <v>0</v>
      </c>
      <c r="M41" s="123" t="s">
        <v>6</v>
      </c>
      <c r="N41" s="124"/>
      <c r="O41" s="121">
        <f t="shared" si="6"/>
        <v>0</v>
      </c>
    </row>
    <row r="42" spans="1:16" x14ac:dyDescent="0.25">
      <c r="A42" s="188"/>
      <c r="B42" s="115">
        <f t="shared" si="0"/>
        <v>36</v>
      </c>
      <c r="C42" s="116" t="s">
        <v>153</v>
      </c>
      <c r="D42" s="117">
        <v>480</v>
      </c>
      <c r="E42" s="126">
        <v>2.596E-2</v>
      </c>
      <c r="F42" s="4">
        <v>0</v>
      </c>
      <c r="G42" s="119" t="s">
        <v>6</v>
      </c>
      <c r="H42" s="124"/>
      <c r="I42" s="121">
        <f t="shared" si="5"/>
        <v>0</v>
      </c>
      <c r="J42" s="122">
        <v>900</v>
      </c>
      <c r="K42" s="126">
        <v>4.8680000000000001E-2</v>
      </c>
      <c r="L42" s="7">
        <v>0</v>
      </c>
      <c r="M42" s="123" t="s">
        <v>6</v>
      </c>
      <c r="N42" s="124"/>
      <c r="O42" s="121">
        <f t="shared" si="6"/>
        <v>0</v>
      </c>
    </row>
    <row r="43" spans="1:16" x14ac:dyDescent="0.25">
      <c r="A43" s="188"/>
      <c r="B43" s="115">
        <f t="shared" si="0"/>
        <v>37</v>
      </c>
      <c r="C43" s="116" t="s">
        <v>154</v>
      </c>
      <c r="D43" s="117">
        <v>5</v>
      </c>
      <c r="E43" s="126">
        <v>2.7E-4</v>
      </c>
      <c r="F43" s="4">
        <v>0</v>
      </c>
      <c r="G43" s="119" t="s">
        <v>6</v>
      </c>
      <c r="H43" s="124"/>
      <c r="I43" s="121">
        <f t="shared" si="5"/>
        <v>0</v>
      </c>
      <c r="J43" s="122">
        <v>8</v>
      </c>
      <c r="K43" s="126">
        <v>4.2999999999999999E-4</v>
      </c>
      <c r="L43" s="7">
        <v>0</v>
      </c>
      <c r="M43" s="123" t="s">
        <v>6</v>
      </c>
      <c r="N43" s="124"/>
      <c r="O43" s="121">
        <f t="shared" si="6"/>
        <v>0</v>
      </c>
    </row>
    <row r="44" spans="1:16" ht="30" x14ac:dyDescent="0.25">
      <c r="A44" s="188"/>
      <c r="B44" s="115">
        <f>B43+1</f>
        <v>38</v>
      </c>
      <c r="C44" s="116" t="s">
        <v>48</v>
      </c>
      <c r="D44" s="117">
        <v>20</v>
      </c>
      <c r="E44" s="126">
        <v>1.08E-3</v>
      </c>
      <c r="F44" s="4">
        <v>0</v>
      </c>
      <c r="G44" s="119" t="s">
        <v>6</v>
      </c>
      <c r="H44" s="124"/>
      <c r="I44" s="121">
        <f t="shared" si="5"/>
        <v>0</v>
      </c>
      <c r="J44" s="122">
        <v>20</v>
      </c>
      <c r="K44" s="126">
        <v>1.08E-3</v>
      </c>
      <c r="L44" s="7">
        <v>0</v>
      </c>
      <c r="M44" s="123" t="s">
        <v>6</v>
      </c>
      <c r="N44" s="124"/>
      <c r="O44" s="121">
        <f t="shared" si="6"/>
        <v>0</v>
      </c>
    </row>
    <row r="45" spans="1:16" x14ac:dyDescent="0.25">
      <c r="A45" s="188"/>
      <c r="B45" s="115">
        <f t="shared" si="0"/>
        <v>39</v>
      </c>
      <c r="C45" s="116" t="s">
        <v>49</v>
      </c>
      <c r="D45" s="117">
        <v>50</v>
      </c>
      <c r="E45" s="126">
        <v>2.7000000000000001E-3</v>
      </c>
      <c r="F45" s="4">
        <v>0</v>
      </c>
      <c r="G45" s="119" t="s">
        <v>6</v>
      </c>
      <c r="H45" s="124"/>
      <c r="I45" s="121">
        <f t="shared" si="5"/>
        <v>0</v>
      </c>
      <c r="J45" s="122">
        <v>90</v>
      </c>
      <c r="K45" s="126">
        <v>4.8700000000000002E-3</v>
      </c>
      <c r="L45" s="7">
        <v>0</v>
      </c>
      <c r="M45" s="123" t="s">
        <v>6</v>
      </c>
      <c r="N45" s="124"/>
      <c r="O45" s="121">
        <f t="shared" si="6"/>
        <v>0</v>
      </c>
    </row>
    <row r="46" spans="1:16" ht="30" x14ac:dyDescent="0.25">
      <c r="A46" s="188"/>
      <c r="B46" s="115">
        <f t="shared" si="0"/>
        <v>40</v>
      </c>
      <c r="C46" s="116" t="s">
        <v>50</v>
      </c>
      <c r="D46" s="117">
        <v>10</v>
      </c>
      <c r="E46" s="126">
        <v>5.4000000000000001E-4</v>
      </c>
      <c r="F46" s="4">
        <v>0</v>
      </c>
      <c r="G46" s="119" t="s">
        <v>6</v>
      </c>
      <c r="H46" s="124"/>
      <c r="I46" s="121">
        <f t="shared" si="5"/>
        <v>0</v>
      </c>
      <c r="J46" s="122">
        <v>20</v>
      </c>
      <c r="K46" s="126">
        <v>1.08E-3</v>
      </c>
      <c r="L46" s="7">
        <v>0</v>
      </c>
      <c r="M46" s="140" t="s">
        <v>6</v>
      </c>
      <c r="N46" s="141"/>
      <c r="O46" s="121">
        <f t="shared" si="6"/>
        <v>0</v>
      </c>
    </row>
    <row r="47" spans="1:16" x14ac:dyDescent="0.25">
      <c r="A47" s="188"/>
      <c r="B47" s="115">
        <f t="shared" si="0"/>
        <v>41</v>
      </c>
      <c r="C47" s="116" t="s">
        <v>51</v>
      </c>
      <c r="D47" s="117">
        <v>40</v>
      </c>
      <c r="E47" s="126">
        <v>2.16E-3</v>
      </c>
      <c r="F47" s="4">
        <v>0</v>
      </c>
      <c r="G47" s="119" t="s">
        <v>7</v>
      </c>
      <c r="H47" s="124"/>
      <c r="I47" s="121">
        <f t="shared" si="5"/>
        <v>0</v>
      </c>
      <c r="J47" s="122">
        <v>70</v>
      </c>
      <c r="K47" s="126">
        <v>3.7799999999999999E-3</v>
      </c>
      <c r="L47" s="7">
        <v>0</v>
      </c>
      <c r="M47" s="140" t="s">
        <v>6</v>
      </c>
      <c r="N47" s="141"/>
      <c r="O47" s="121">
        <f t="shared" si="6"/>
        <v>0</v>
      </c>
    </row>
    <row r="48" spans="1:16" x14ac:dyDescent="0.25">
      <c r="A48" s="188"/>
      <c r="B48" s="115">
        <f t="shared" si="0"/>
        <v>42</v>
      </c>
      <c r="C48" s="116" t="s">
        <v>52</v>
      </c>
      <c r="D48" s="117">
        <v>2</v>
      </c>
      <c r="E48" s="126">
        <v>1E-4</v>
      </c>
      <c r="F48" s="4">
        <v>0</v>
      </c>
      <c r="G48" s="119" t="s">
        <v>6</v>
      </c>
      <c r="H48" s="124"/>
      <c r="I48" s="121">
        <f t="shared" si="5"/>
        <v>0</v>
      </c>
      <c r="J48" s="122">
        <v>4</v>
      </c>
      <c r="K48" s="126">
        <v>2.1000000000000001E-4</v>
      </c>
      <c r="L48" s="7">
        <v>0</v>
      </c>
      <c r="M48" s="123" t="s">
        <v>6</v>
      </c>
      <c r="N48" s="124"/>
      <c r="O48" s="121">
        <f t="shared" si="6"/>
        <v>0</v>
      </c>
    </row>
    <row r="49" spans="1:27" x14ac:dyDescent="0.25">
      <c r="A49" s="188"/>
      <c r="B49" s="115">
        <f t="shared" si="0"/>
        <v>43</v>
      </c>
      <c r="C49" s="116" t="s">
        <v>53</v>
      </c>
      <c r="D49" s="117">
        <v>2</v>
      </c>
      <c r="E49" s="126">
        <v>1E-4</v>
      </c>
      <c r="F49" s="4">
        <v>0</v>
      </c>
      <c r="G49" s="119" t="s">
        <v>8</v>
      </c>
      <c r="H49" s="124"/>
      <c r="I49" s="121">
        <f t="shared" si="5"/>
        <v>0</v>
      </c>
      <c r="J49" s="122">
        <v>5</v>
      </c>
      <c r="K49" s="126">
        <v>2.7E-4</v>
      </c>
      <c r="L49" s="7">
        <v>0</v>
      </c>
      <c r="M49" s="140" t="s">
        <v>6</v>
      </c>
      <c r="N49" s="141"/>
      <c r="O49" s="121">
        <f t="shared" si="6"/>
        <v>0</v>
      </c>
    </row>
    <row r="50" spans="1:27" ht="26.25" customHeight="1" thickBot="1" x14ac:dyDescent="0.3">
      <c r="A50" s="188"/>
      <c r="B50" s="115">
        <f t="shared" si="0"/>
        <v>44</v>
      </c>
      <c r="C50" s="116" t="s">
        <v>54</v>
      </c>
      <c r="D50" s="117">
        <v>4</v>
      </c>
      <c r="E50" s="126">
        <v>2.1000000000000001E-4</v>
      </c>
      <c r="F50" s="4">
        <v>0</v>
      </c>
      <c r="G50" s="119" t="s">
        <v>6</v>
      </c>
      <c r="H50" s="124"/>
      <c r="I50" s="121">
        <f t="shared" si="5"/>
        <v>0</v>
      </c>
      <c r="J50" s="122">
        <v>6</v>
      </c>
      <c r="K50" s="126">
        <v>3.2000000000000003E-4</v>
      </c>
      <c r="L50" s="7">
        <v>0</v>
      </c>
      <c r="M50" s="142" t="s">
        <v>6</v>
      </c>
      <c r="N50" s="124"/>
      <c r="O50" s="121">
        <f t="shared" si="6"/>
        <v>0</v>
      </c>
      <c r="P50" s="109" t="s">
        <v>89</v>
      </c>
    </row>
    <row r="51" spans="1:27" ht="45.75" thickBot="1" x14ac:dyDescent="0.3">
      <c r="A51" s="143" t="s">
        <v>119</v>
      </c>
      <c r="B51" s="99">
        <f>B50+1</f>
        <v>45</v>
      </c>
      <c r="C51" s="144"/>
      <c r="D51" s="145">
        <v>170</v>
      </c>
      <c r="E51" s="146">
        <v>9.1900000000000003E-3</v>
      </c>
      <c r="F51" s="5">
        <v>0</v>
      </c>
      <c r="G51" s="147" t="s">
        <v>121</v>
      </c>
      <c r="H51" s="148"/>
      <c r="I51" s="149">
        <f>F51*E51</f>
        <v>0</v>
      </c>
      <c r="J51" s="150">
        <v>400</v>
      </c>
      <c r="K51" s="146">
        <v>2.163E-2</v>
      </c>
      <c r="L51" s="8">
        <v>0</v>
      </c>
      <c r="M51" s="147" t="s">
        <v>121</v>
      </c>
      <c r="N51" s="148"/>
      <c r="O51" s="149">
        <f>L51*K51</f>
        <v>0</v>
      </c>
    </row>
    <row r="52" spans="1:27" ht="45.75" thickBot="1" x14ac:dyDescent="0.3">
      <c r="A52" s="143" t="s">
        <v>118</v>
      </c>
      <c r="B52" s="151">
        <f t="shared" si="0"/>
        <v>46</v>
      </c>
      <c r="C52" s="152"/>
      <c r="D52" s="145">
        <v>3</v>
      </c>
      <c r="E52" s="146">
        <v>1.6000000000000001E-4</v>
      </c>
      <c r="F52" s="5">
        <v>0</v>
      </c>
      <c r="G52" s="147" t="s">
        <v>121</v>
      </c>
      <c r="H52" s="148"/>
      <c r="I52" s="149">
        <f>F52*E52</f>
        <v>0</v>
      </c>
      <c r="J52" s="150">
        <v>6</v>
      </c>
      <c r="K52" s="146">
        <v>3.2000000000000003E-4</v>
      </c>
      <c r="L52" s="8">
        <v>0</v>
      </c>
      <c r="M52" s="147" t="s">
        <v>121</v>
      </c>
      <c r="N52" s="148"/>
      <c r="O52" s="153">
        <f>L52*K52</f>
        <v>0</v>
      </c>
      <c r="S52" s="54" t="s">
        <v>114</v>
      </c>
      <c r="T52" s="54">
        <v>3593215</v>
      </c>
    </row>
    <row r="53" spans="1:27" ht="150.75" thickBot="1" x14ac:dyDescent="0.3">
      <c r="A53" s="154" t="s">
        <v>142</v>
      </c>
      <c r="B53" s="155">
        <v>49</v>
      </c>
      <c r="C53" s="156" t="s">
        <v>147</v>
      </c>
      <c r="D53" s="157">
        <f>SUM(D7:D52)*0.1</f>
        <v>353.3</v>
      </c>
      <c r="E53" s="146">
        <v>1.9390000000000001E-2</v>
      </c>
      <c r="F53" s="9">
        <v>0</v>
      </c>
      <c r="G53" s="158" t="s">
        <v>116</v>
      </c>
      <c r="H53" s="159">
        <f>AVERAGE(F7:F52)</f>
        <v>0</v>
      </c>
      <c r="I53" s="160">
        <f>H53*(1-F53)*E53</f>
        <v>0</v>
      </c>
      <c r="J53" s="161">
        <f>SUM(J7:J52)*0.1</f>
        <v>1327.3000000000002</v>
      </c>
      <c r="K53" s="146">
        <v>7.195E-2</v>
      </c>
      <c r="L53" s="18">
        <f>F53</f>
        <v>0</v>
      </c>
      <c r="M53" s="158" t="s">
        <v>116</v>
      </c>
      <c r="N53" s="159">
        <f>AVERAGE(L7:L52)</f>
        <v>0</v>
      </c>
      <c r="O53" s="160">
        <f>K53*N53*(1-L53)</f>
        <v>0</v>
      </c>
      <c r="AA53" s="98"/>
    </row>
    <row r="54" spans="1:27" ht="15.75" thickBot="1" x14ac:dyDescent="0.3">
      <c r="A54" s="178" t="s">
        <v>136</v>
      </c>
      <c r="B54" s="179"/>
      <c r="C54" s="179"/>
      <c r="D54" s="180"/>
      <c r="E54" s="180"/>
      <c r="F54" s="180"/>
      <c r="G54" s="180"/>
      <c r="H54" s="181"/>
      <c r="I54" s="162">
        <f>SUM(I7:I53)</f>
        <v>0</v>
      </c>
      <c r="J54" s="163"/>
      <c r="K54" s="185"/>
      <c r="L54" s="179"/>
      <c r="M54" s="179"/>
      <c r="N54" s="186"/>
      <c r="O54" s="164">
        <f>SUM(O7:O53)</f>
        <v>0</v>
      </c>
      <c r="P54" s="54" t="s">
        <v>113</v>
      </c>
      <c r="S54" s="165"/>
    </row>
    <row r="55" spans="1:27" ht="15.75" thickBot="1" x14ac:dyDescent="0.3">
      <c r="A55" s="178" t="s">
        <v>155</v>
      </c>
      <c r="B55" s="179"/>
      <c r="C55" s="179"/>
      <c r="D55" s="180"/>
      <c r="E55" s="180"/>
      <c r="F55" s="180"/>
      <c r="G55" s="180"/>
      <c r="H55" s="181"/>
      <c r="I55" s="182">
        <f>I54+O54</f>
        <v>0</v>
      </c>
      <c r="J55" s="183"/>
      <c r="K55" s="183"/>
      <c r="L55" s="183"/>
      <c r="M55" s="183"/>
      <c r="N55" s="183"/>
      <c r="O55" s="184"/>
    </row>
    <row r="56" spans="1:27" x14ac:dyDescent="0.25">
      <c r="M56" s="166"/>
      <c r="N56" s="166"/>
    </row>
  </sheetData>
  <sheetProtection algorithmName="SHA-512" hashValue="wpasQPD3aVvSS/3On5AqDU3hg5ebTDJ4lh8x5Za/bYIj+RQWxA08wSKZu0t8oxOJ3uba0eQDxlgvoeR9x0FQsA==" saltValue="z5SFSXA7TgZ6206nPfjwSA==" spinCount="100000" sheet="1" objects="1" scenarios="1"/>
  <protectedRanges>
    <protectedRange sqref="L7:L53 F7:F53" name="Område1"/>
  </protectedRanges>
  <mergeCells count="11">
    <mergeCell ref="E5:I5"/>
    <mergeCell ref="K5:O5"/>
    <mergeCell ref="A55:H55"/>
    <mergeCell ref="I55:O55"/>
    <mergeCell ref="K54:N54"/>
    <mergeCell ref="A54:H54"/>
    <mergeCell ref="A7:A8"/>
    <mergeCell ref="A9:A21"/>
    <mergeCell ref="A22:A25"/>
    <mergeCell ref="A26:A27"/>
    <mergeCell ref="A28:A50"/>
  </mergeCells>
  <dataValidations count="2">
    <dataValidation type="decimal" operator="greaterThanOrEqual" allowBlank="1" showInputMessage="1" showErrorMessage="1" error="Ange ett tal med enbart siffror utan enhet eller bokstäver" sqref="F7:F53">
      <formula1>-9999999</formula1>
    </dataValidation>
    <dataValidation type="decimal" operator="greaterThan" allowBlank="1" showInputMessage="1" showErrorMessage="1" error="Ange ett tal med enbart siffror utan enhet eller bokstäver" sqref="L7:L52">
      <formula1>-9999999</formula1>
    </dataValidation>
  </dataValidations>
  <pageMargins left="0.25" right="0.25" top="0.75" bottom="0.75" header="0.3" footer="0.3"/>
  <pageSetup paperSize="9" scale="56" fitToHeight="0" orientation="portrait" r:id="rId1"/>
  <headerFooter>
    <oddHeader>&amp;C&amp;F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tabSelected="1" zoomScaleNormal="100" workbookViewId="0">
      <selection activeCell="I26" sqref="I26"/>
    </sheetView>
  </sheetViews>
  <sheetFormatPr defaultColWidth="9.140625" defaultRowHeight="15" x14ac:dyDescent="0.25"/>
  <cols>
    <col min="1" max="1" width="9.140625" style="67"/>
    <col min="2" max="2" width="42.7109375" style="67" customWidth="1"/>
    <col min="3" max="3" width="18.85546875" style="67" customWidth="1"/>
    <col min="4" max="4" width="11.5703125" style="67" bestFit="1" customWidth="1"/>
    <col min="5" max="5" width="0" style="67" hidden="1" customWidth="1"/>
    <col min="6" max="6" width="18" style="67" customWidth="1"/>
    <col min="7" max="7" width="9.140625" style="67"/>
    <col min="8" max="8" width="18.5703125" style="67" customWidth="1"/>
    <col min="9" max="16384" width="9.140625" style="67"/>
  </cols>
  <sheetData>
    <row r="1" spans="1:16" x14ac:dyDescent="0.25">
      <c r="A1" s="66" t="s">
        <v>55</v>
      </c>
      <c r="F1" s="68"/>
    </row>
    <row r="2" spans="1:16" x14ac:dyDescent="0.25">
      <c r="A2" s="66" t="s">
        <v>78</v>
      </c>
    </row>
    <row r="3" spans="1:16" x14ac:dyDescent="0.25">
      <c r="A3" s="66" t="s">
        <v>56</v>
      </c>
      <c r="M3" s="69"/>
    </row>
    <row r="4" spans="1:16" x14ac:dyDescent="0.25">
      <c r="A4" s="68"/>
      <c r="M4" s="69"/>
    </row>
    <row r="5" spans="1:16" ht="45" x14ac:dyDescent="0.25">
      <c r="A5" s="70" t="s">
        <v>0</v>
      </c>
      <c r="B5" s="71" t="s">
        <v>1</v>
      </c>
      <c r="C5" s="57" t="s">
        <v>2</v>
      </c>
      <c r="D5" s="46" t="s">
        <v>131</v>
      </c>
      <c r="E5" s="46" t="s">
        <v>3</v>
      </c>
      <c r="F5" s="72" t="s">
        <v>57</v>
      </c>
      <c r="G5" s="168" t="s">
        <v>4</v>
      </c>
      <c r="H5" s="169" t="s">
        <v>117</v>
      </c>
      <c r="I5" s="73" t="s">
        <v>133</v>
      </c>
      <c r="M5" s="69"/>
    </row>
    <row r="6" spans="1:16" ht="30.75" customHeight="1" x14ac:dyDescent="0.25">
      <c r="A6" s="74">
        <v>1</v>
      </c>
      <c r="B6" s="75" t="s">
        <v>58</v>
      </c>
      <c r="C6" s="19"/>
      <c r="D6" s="76">
        <v>2.9169279514175389E-2</v>
      </c>
      <c r="E6" s="77">
        <v>7.0000000000000007E-2</v>
      </c>
      <c r="F6" s="11">
        <v>0</v>
      </c>
      <c r="G6" s="78" t="s">
        <v>132</v>
      </c>
      <c r="H6" s="170"/>
      <c r="I6" s="79">
        <f>E6*F6</f>
        <v>0</v>
      </c>
      <c r="K6" s="69"/>
      <c r="L6" s="80"/>
      <c r="M6" s="81"/>
      <c r="N6" s="80"/>
      <c r="P6" s="80"/>
    </row>
    <row r="7" spans="1:16" ht="53.25" customHeight="1" x14ac:dyDescent="0.25">
      <c r="A7" s="82">
        <v>2</v>
      </c>
      <c r="B7" s="75" t="s">
        <v>59</v>
      </c>
      <c r="C7" s="20"/>
      <c r="D7" s="76">
        <v>8.3270074919964375E-3</v>
      </c>
      <c r="E7" s="77">
        <v>0.02</v>
      </c>
      <c r="F7" s="11">
        <v>0</v>
      </c>
      <c r="G7" s="78" t="s">
        <v>132</v>
      </c>
      <c r="H7" s="170"/>
      <c r="I7" s="79">
        <f t="shared" ref="I7:I25" si="0">SUM(E7*F7)</f>
        <v>0</v>
      </c>
      <c r="K7" s="69"/>
      <c r="L7" s="80"/>
      <c r="M7" s="69"/>
      <c r="N7" s="80"/>
      <c r="P7" s="80"/>
    </row>
    <row r="8" spans="1:16" x14ac:dyDescent="0.25">
      <c r="A8" s="74">
        <v>3</v>
      </c>
      <c r="B8" s="75" t="s">
        <v>60</v>
      </c>
      <c r="C8" s="19"/>
      <c r="D8" s="76">
        <v>0.2083534110036635</v>
      </c>
      <c r="E8" s="77">
        <v>0.5</v>
      </c>
      <c r="F8" s="11">
        <v>0</v>
      </c>
      <c r="G8" s="78" t="s">
        <v>132</v>
      </c>
      <c r="H8" s="170"/>
      <c r="I8" s="79">
        <f t="shared" si="0"/>
        <v>0</v>
      </c>
      <c r="K8" s="69"/>
      <c r="L8" s="80"/>
      <c r="M8" s="69"/>
      <c r="N8" s="80"/>
      <c r="P8" s="80"/>
    </row>
    <row r="9" spans="1:16" x14ac:dyDescent="0.25">
      <c r="A9" s="74">
        <v>4</v>
      </c>
      <c r="B9" s="75" t="s">
        <v>61</v>
      </c>
      <c r="C9" s="19"/>
      <c r="D9" s="76">
        <v>0.33337733918611179</v>
      </c>
      <c r="E9" s="77">
        <v>0.8</v>
      </c>
      <c r="F9" s="11">
        <v>0</v>
      </c>
      <c r="G9" s="78" t="s">
        <v>132</v>
      </c>
      <c r="H9" s="170"/>
      <c r="I9" s="79">
        <f t="shared" si="0"/>
        <v>0</v>
      </c>
      <c r="K9" s="69"/>
      <c r="L9" s="80"/>
      <c r="M9" s="69"/>
      <c r="N9" s="80"/>
      <c r="P9" s="80"/>
    </row>
    <row r="10" spans="1:16" x14ac:dyDescent="0.25">
      <c r="A10" s="74">
        <v>5</v>
      </c>
      <c r="B10" s="75" t="s">
        <v>62</v>
      </c>
      <c r="C10" s="19"/>
      <c r="D10" s="76">
        <v>1.6663916300868019E-2</v>
      </c>
      <c r="E10" s="77">
        <v>0.04</v>
      </c>
      <c r="F10" s="11">
        <v>0</v>
      </c>
      <c r="G10" s="78" t="s">
        <v>132</v>
      </c>
      <c r="H10" s="170"/>
      <c r="I10" s="79">
        <f t="shared" si="0"/>
        <v>0</v>
      </c>
      <c r="K10" s="69"/>
      <c r="L10" s="80"/>
      <c r="M10" s="69"/>
      <c r="N10" s="80"/>
      <c r="P10" s="80"/>
    </row>
    <row r="11" spans="1:16" x14ac:dyDescent="0.25">
      <c r="A11" s="74">
        <v>6</v>
      </c>
      <c r="B11" s="75" t="s">
        <v>63</v>
      </c>
      <c r="C11" s="19"/>
      <c r="D11" s="76">
        <v>5.4170104623914986E-2</v>
      </c>
      <c r="E11" s="77">
        <v>0.13</v>
      </c>
      <c r="F11" s="11">
        <v>0</v>
      </c>
      <c r="G11" s="78" t="s">
        <v>132</v>
      </c>
      <c r="H11" s="170"/>
      <c r="I11" s="79">
        <f t="shared" si="0"/>
        <v>0</v>
      </c>
      <c r="K11" s="69"/>
      <c r="L11" s="80"/>
      <c r="M11" s="69"/>
      <c r="N11" s="80"/>
      <c r="P11" s="80"/>
    </row>
    <row r="12" spans="1:16" ht="30" x14ac:dyDescent="0.25">
      <c r="A12" s="74">
        <v>7</v>
      </c>
      <c r="B12" s="75" t="s">
        <v>64</v>
      </c>
      <c r="C12" s="19"/>
      <c r="D12" s="76">
        <v>4.1664741410607616E-2</v>
      </c>
      <c r="E12" s="77">
        <v>0.1</v>
      </c>
      <c r="F12" s="11">
        <v>0</v>
      </c>
      <c r="G12" s="78" t="s">
        <v>6</v>
      </c>
      <c r="H12" s="170"/>
      <c r="I12" s="79">
        <f t="shared" si="0"/>
        <v>0</v>
      </c>
      <c r="K12" s="69"/>
      <c r="L12" s="80"/>
      <c r="M12" s="69"/>
      <c r="N12" s="80"/>
      <c r="P12" s="80"/>
    </row>
    <row r="13" spans="1:16" ht="54.75" customHeight="1" x14ac:dyDescent="0.25">
      <c r="A13" s="74">
        <v>8</v>
      </c>
      <c r="B13" s="75" t="s">
        <v>65</v>
      </c>
      <c r="C13" s="19"/>
      <c r="D13" s="76">
        <v>2.5000825109739597E-2</v>
      </c>
      <c r="E13" s="77">
        <v>0.06</v>
      </c>
      <c r="F13" s="11">
        <v>0</v>
      </c>
      <c r="G13" s="78" t="s">
        <v>6</v>
      </c>
      <c r="H13" s="170"/>
      <c r="I13" s="79">
        <f t="shared" si="0"/>
        <v>0</v>
      </c>
      <c r="K13" s="69"/>
      <c r="L13" s="80"/>
      <c r="M13" s="69"/>
      <c r="N13" s="80"/>
      <c r="P13" s="80"/>
    </row>
    <row r="14" spans="1:16" x14ac:dyDescent="0.25">
      <c r="A14" s="74">
        <v>9</v>
      </c>
      <c r="B14" s="75" t="s">
        <v>66</v>
      </c>
      <c r="C14" s="19"/>
      <c r="D14" s="76">
        <v>1.2495461896432225E-2</v>
      </c>
      <c r="E14" s="77">
        <v>0.03</v>
      </c>
      <c r="F14" s="11">
        <v>0</v>
      </c>
      <c r="G14" s="78" t="s">
        <v>132</v>
      </c>
      <c r="H14" s="170"/>
      <c r="I14" s="79">
        <f t="shared" si="0"/>
        <v>0</v>
      </c>
      <c r="K14" s="69"/>
      <c r="L14" s="80"/>
      <c r="M14" s="69"/>
      <c r="N14" s="80"/>
      <c r="P14" s="80"/>
    </row>
    <row r="15" spans="1:16" x14ac:dyDescent="0.25">
      <c r="A15" s="74">
        <v>10</v>
      </c>
      <c r="B15" s="75" t="s">
        <v>67</v>
      </c>
      <c r="C15" s="19"/>
      <c r="D15" s="76">
        <v>4.1585530875606451E-3</v>
      </c>
      <c r="E15" s="77">
        <v>0.01</v>
      </c>
      <c r="F15" s="11">
        <v>0</v>
      </c>
      <c r="G15" s="78" t="s">
        <v>132</v>
      </c>
      <c r="H15" s="170"/>
      <c r="I15" s="79">
        <f t="shared" si="0"/>
        <v>0</v>
      </c>
      <c r="K15" s="69"/>
      <c r="L15" s="80"/>
      <c r="M15" s="69"/>
      <c r="N15" s="80"/>
      <c r="P15" s="80"/>
    </row>
    <row r="16" spans="1:16" x14ac:dyDescent="0.25">
      <c r="A16" s="74">
        <v>11</v>
      </c>
      <c r="B16" s="75" t="s">
        <v>68</v>
      </c>
      <c r="C16" s="19"/>
      <c r="D16" s="76">
        <v>4.1585530875606451E-3</v>
      </c>
      <c r="E16" s="77">
        <v>0.01</v>
      </c>
      <c r="F16" s="11">
        <v>0</v>
      </c>
      <c r="G16" s="78" t="s">
        <v>6</v>
      </c>
      <c r="H16" s="170"/>
      <c r="I16" s="79">
        <f t="shared" si="0"/>
        <v>0</v>
      </c>
      <c r="K16" s="69"/>
      <c r="L16" s="80"/>
      <c r="M16" s="69"/>
      <c r="N16" s="80"/>
      <c r="P16" s="80"/>
    </row>
    <row r="17" spans="1:16" x14ac:dyDescent="0.25">
      <c r="A17" s="74">
        <v>12</v>
      </c>
      <c r="B17" s="75" t="s">
        <v>69</v>
      </c>
      <c r="C17" s="19"/>
      <c r="D17" s="76">
        <v>8.3270074919964375E-3</v>
      </c>
      <c r="E17" s="77">
        <v>0.02</v>
      </c>
      <c r="F17" s="11">
        <v>0</v>
      </c>
      <c r="G17" s="78" t="s">
        <v>6</v>
      </c>
      <c r="H17" s="170"/>
      <c r="I17" s="79">
        <f t="shared" si="0"/>
        <v>0</v>
      </c>
      <c r="K17" s="69"/>
      <c r="L17" s="80"/>
      <c r="M17" s="69"/>
      <c r="N17" s="80"/>
      <c r="P17" s="80"/>
    </row>
    <row r="18" spans="1:16" x14ac:dyDescent="0.25">
      <c r="A18" s="74">
        <v>13</v>
      </c>
      <c r="B18" s="75" t="s">
        <v>70</v>
      </c>
      <c r="C18" s="19"/>
      <c r="D18" s="76">
        <v>2.5000825109739597E-2</v>
      </c>
      <c r="E18" s="77">
        <v>0.06</v>
      </c>
      <c r="F18" s="11">
        <v>0</v>
      </c>
      <c r="G18" s="78" t="s">
        <v>6</v>
      </c>
      <c r="H18" s="170"/>
      <c r="I18" s="79">
        <f t="shared" si="0"/>
        <v>0</v>
      </c>
      <c r="K18" s="69"/>
      <c r="L18" s="80"/>
      <c r="M18" s="69"/>
      <c r="N18" s="80"/>
      <c r="P18" s="80"/>
    </row>
    <row r="19" spans="1:16" x14ac:dyDescent="0.25">
      <c r="A19" s="74">
        <v>14</v>
      </c>
      <c r="B19" s="75" t="s">
        <v>71</v>
      </c>
      <c r="C19" s="19"/>
      <c r="D19" s="76">
        <v>3.7496287006171823E-2</v>
      </c>
      <c r="E19" s="77">
        <v>0.09</v>
      </c>
      <c r="F19" s="11">
        <v>0</v>
      </c>
      <c r="G19" s="78" t="s">
        <v>6</v>
      </c>
      <c r="H19" s="170"/>
      <c r="I19" s="79">
        <f t="shared" si="0"/>
        <v>0</v>
      </c>
      <c r="K19" s="69"/>
      <c r="L19" s="80"/>
      <c r="M19" s="69"/>
      <c r="N19" s="80"/>
      <c r="P19" s="80"/>
    </row>
    <row r="20" spans="1:16" x14ac:dyDescent="0.25">
      <c r="A20" s="74">
        <v>15</v>
      </c>
      <c r="B20" s="75" t="s">
        <v>72</v>
      </c>
      <c r="C20" s="19"/>
      <c r="D20" s="76">
        <v>8.3270074919964375E-3</v>
      </c>
      <c r="E20" s="77">
        <v>0.02</v>
      </c>
      <c r="F20" s="11">
        <v>0</v>
      </c>
      <c r="G20" s="78" t="s">
        <v>6</v>
      </c>
      <c r="H20" s="170"/>
      <c r="I20" s="79">
        <f t="shared" si="0"/>
        <v>0</v>
      </c>
      <c r="K20" s="69"/>
      <c r="L20" s="80"/>
      <c r="M20" s="69"/>
      <c r="N20" s="80"/>
      <c r="P20" s="80"/>
    </row>
    <row r="21" spans="1:16" x14ac:dyDescent="0.25">
      <c r="A21" s="74">
        <v>16</v>
      </c>
      <c r="B21" s="75" t="s">
        <v>73</v>
      </c>
      <c r="C21" s="19"/>
      <c r="D21" s="76">
        <v>1.6663916300868019E-2</v>
      </c>
      <c r="E21" s="77">
        <v>0.04</v>
      </c>
      <c r="F21" s="11">
        <v>0</v>
      </c>
      <c r="G21" s="78" t="s">
        <v>6</v>
      </c>
      <c r="H21" s="170"/>
      <c r="I21" s="79">
        <f t="shared" si="0"/>
        <v>0</v>
      </c>
      <c r="K21" s="69"/>
      <c r="L21" s="80"/>
      <c r="M21" s="69"/>
      <c r="N21" s="80"/>
      <c r="P21" s="80"/>
    </row>
    <row r="22" spans="1:16" x14ac:dyDescent="0.25">
      <c r="A22" s="74">
        <v>17</v>
      </c>
      <c r="B22" s="75" t="s">
        <v>74</v>
      </c>
      <c r="C22" s="19"/>
      <c r="D22" s="76">
        <v>8.3270074919964375E-3</v>
      </c>
      <c r="E22" s="77">
        <v>0.02</v>
      </c>
      <c r="F22" s="11">
        <v>0</v>
      </c>
      <c r="G22" s="78" t="s">
        <v>6</v>
      </c>
      <c r="H22" s="170"/>
      <c r="I22" s="79">
        <f t="shared" si="0"/>
        <v>0</v>
      </c>
      <c r="K22" s="69"/>
      <c r="L22" s="80"/>
      <c r="M22" s="69"/>
      <c r="N22" s="80"/>
      <c r="P22" s="80"/>
    </row>
    <row r="23" spans="1:16" x14ac:dyDescent="0.25">
      <c r="A23" s="74">
        <v>18</v>
      </c>
      <c r="B23" s="75" t="s">
        <v>75</v>
      </c>
      <c r="C23" s="19"/>
      <c r="D23" s="76">
        <v>8.3270074919964375E-3</v>
      </c>
      <c r="E23" s="77">
        <v>0.02</v>
      </c>
      <c r="F23" s="11">
        <v>0</v>
      </c>
      <c r="G23" s="78" t="s">
        <v>6</v>
      </c>
      <c r="H23" s="170"/>
      <c r="I23" s="79">
        <f t="shared" si="0"/>
        <v>0</v>
      </c>
      <c r="K23" s="69"/>
      <c r="L23" s="80"/>
      <c r="M23" s="69"/>
      <c r="N23" s="80"/>
      <c r="P23" s="80"/>
    </row>
    <row r="24" spans="1:16" x14ac:dyDescent="0.25">
      <c r="A24" s="74">
        <v>19</v>
      </c>
      <c r="B24" s="75" t="s">
        <v>76</v>
      </c>
      <c r="C24" s="19"/>
      <c r="D24" s="76">
        <v>1.2495461896432225E-2</v>
      </c>
      <c r="E24" s="77">
        <v>0.03</v>
      </c>
      <c r="F24" s="11">
        <v>0</v>
      </c>
      <c r="G24" s="78" t="s">
        <v>6</v>
      </c>
      <c r="H24" s="170"/>
      <c r="I24" s="79">
        <f t="shared" si="0"/>
        <v>0</v>
      </c>
      <c r="K24" s="69"/>
      <c r="L24" s="80"/>
      <c r="N24" s="80"/>
      <c r="P24" s="80"/>
    </row>
    <row r="25" spans="1:16" x14ac:dyDescent="0.25">
      <c r="A25" s="74">
        <v>20</v>
      </c>
      <c r="B25" s="75" t="s">
        <v>77</v>
      </c>
      <c r="C25" s="19"/>
      <c r="D25" s="76">
        <v>3.7496287006171823E-2</v>
      </c>
      <c r="E25" s="77">
        <v>0.09</v>
      </c>
      <c r="F25" s="11">
        <v>0</v>
      </c>
      <c r="G25" s="78" t="s">
        <v>6</v>
      </c>
      <c r="H25" s="170"/>
      <c r="I25" s="79">
        <f t="shared" si="0"/>
        <v>0</v>
      </c>
      <c r="K25" s="69"/>
      <c r="L25" s="80"/>
      <c r="N25" s="80"/>
      <c r="P25" s="80"/>
    </row>
    <row r="26" spans="1:16" ht="75" x14ac:dyDescent="0.25">
      <c r="A26" s="74">
        <v>21</v>
      </c>
      <c r="B26" s="75" t="s">
        <v>152</v>
      </c>
      <c r="C26" s="21"/>
      <c r="D26" s="172">
        <v>0.1</v>
      </c>
      <c r="E26" s="22"/>
      <c r="F26" s="23">
        <f>'AO 1 - Vägmärken'!F53</f>
        <v>0</v>
      </c>
      <c r="G26" s="24" t="s">
        <v>116</v>
      </c>
      <c r="H26" s="171">
        <f>AVERAGE(F6:F25)</f>
        <v>0</v>
      </c>
      <c r="I26" s="79">
        <f>D26*H26*(1-F26)</f>
        <v>0</v>
      </c>
      <c r="K26" s="69"/>
      <c r="N26" s="80"/>
      <c r="P26" s="80"/>
    </row>
    <row r="27" spans="1:16" x14ac:dyDescent="0.25">
      <c r="A27" s="191" t="s">
        <v>140</v>
      </c>
      <c r="B27" s="192"/>
      <c r="C27" s="192"/>
      <c r="D27" s="192"/>
      <c r="E27" s="192"/>
      <c r="F27" s="192"/>
      <c r="G27" s="192"/>
      <c r="H27" s="167"/>
      <c r="I27" s="12">
        <f>SUM(I6:I26)</f>
        <v>0</v>
      </c>
      <c r="K27" s="83"/>
    </row>
  </sheetData>
  <sheetProtection algorithmName="SHA-512" hashValue="E3VDYNPpq0Itm+GC/A7L+M8WmVK6YKWX+XiDOaFbvtmJ0vOPcKRUOcwEYIfYz/H0mXCh/gOOFDcUF94VZRv7lw==" saltValue="dvjIf+xtjy22GGafttEfTA==" spinCount="100000" sheet="1" objects="1" scenarios="1"/>
  <protectedRanges>
    <protectedRange sqref="F6:F26" name="Område1"/>
    <protectedRange sqref="C6:D26" name="Område1_2"/>
  </protectedRanges>
  <mergeCells count="1">
    <mergeCell ref="A27:G27"/>
  </mergeCells>
  <dataValidations count="1">
    <dataValidation type="decimal" operator="greaterThan" allowBlank="1" showInputMessage="1" showErrorMessage="1" error="Ange ett tal med enbart siffror utan enhet eller bokstäver" sqref="F6:F25">
      <formula1>-99999999</formula1>
    </dataValidation>
  </dataValidations>
  <pageMargins left="0.7" right="0.7" top="0.75" bottom="0.75" header="0.3" footer="0.3"/>
  <pageSetup paperSize="9" scale="73" orientation="portrait" r:id="rId1"/>
  <headerFooter>
    <oddHeader>&amp;C&amp;F
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zoomScaleNormal="100" workbookViewId="0">
      <selection activeCell="A10" sqref="A10"/>
    </sheetView>
  </sheetViews>
  <sheetFormatPr defaultColWidth="9.140625" defaultRowHeight="15" x14ac:dyDescent="0.25"/>
  <cols>
    <col min="1" max="1" width="32.28515625" style="30" bestFit="1" customWidth="1"/>
    <col min="2" max="2" width="19.140625" style="30" customWidth="1"/>
    <col min="3" max="3" width="9.140625" style="31"/>
    <col min="4" max="4" width="26.5703125" style="31" customWidth="1"/>
    <col min="5" max="16384" width="9.140625" style="30"/>
  </cols>
  <sheetData>
    <row r="1" spans="1:4" x14ac:dyDescent="0.25">
      <c r="A1" s="2" t="s">
        <v>55</v>
      </c>
    </row>
    <row r="2" spans="1:4" x14ac:dyDescent="0.25">
      <c r="A2" s="2" t="s">
        <v>150</v>
      </c>
    </row>
    <row r="3" spans="1:4" x14ac:dyDescent="0.25">
      <c r="A3" s="1" t="s">
        <v>56</v>
      </c>
    </row>
    <row r="5" spans="1:4" s="25" customFormat="1" x14ac:dyDescent="0.25">
      <c r="A5" s="39" t="s">
        <v>134</v>
      </c>
      <c r="B5" s="40" t="s">
        <v>9</v>
      </c>
      <c r="C5" s="40" t="s">
        <v>3</v>
      </c>
      <c r="D5" s="40" t="s">
        <v>135</v>
      </c>
    </row>
    <row r="6" spans="1:4" s="28" customFormat="1" x14ac:dyDescent="0.25">
      <c r="A6" s="38" t="s">
        <v>148</v>
      </c>
      <c r="B6" s="26">
        <f>'AO 1 - Vägmärken'!I55</f>
        <v>0</v>
      </c>
      <c r="C6" s="27">
        <v>0.75</v>
      </c>
      <c r="D6" s="26">
        <f>B6*C6</f>
        <v>0</v>
      </c>
    </row>
    <row r="7" spans="1:4" s="28" customFormat="1" x14ac:dyDescent="0.25">
      <c r="A7" s="38" t="s">
        <v>149</v>
      </c>
      <c r="B7" s="26">
        <f>'AO 1 - Uppsättningsmaterial'!I27</f>
        <v>0</v>
      </c>
      <c r="C7" s="27">
        <v>0.25</v>
      </c>
      <c r="D7" s="26">
        <f>B7*C7</f>
        <v>0</v>
      </c>
    </row>
    <row r="8" spans="1:4" s="28" customFormat="1" x14ac:dyDescent="0.25">
      <c r="A8" s="193" t="s">
        <v>139</v>
      </c>
      <c r="B8" s="194"/>
      <c r="C8" s="195"/>
      <c r="D8" s="37">
        <f>D6+D7</f>
        <v>0</v>
      </c>
    </row>
    <row r="9" spans="1:4" s="28" customFormat="1" x14ac:dyDescent="0.25">
      <c r="C9" s="29"/>
      <c r="D9" s="29"/>
    </row>
    <row r="10" spans="1:4" s="28" customFormat="1" x14ac:dyDescent="0.25">
      <c r="C10" s="29"/>
      <c r="D10" s="29"/>
    </row>
  </sheetData>
  <sheetProtection algorithmName="SHA-512" hashValue="sF+NyMbsX7fG3ZW+/oT3DTjD3w4ecPrT4Sr71oq3JCgEP6m3kcsWisPPKbr67USSKxrOyXJ+dzI5Yw3n/q4O5g==" saltValue="/+IrfpMrYa8vV19JDaQy3A==" spinCount="100000" sheet="1" objects="1" scenarios="1"/>
  <mergeCells count="1">
    <mergeCell ref="A8:C8"/>
  </mergeCells>
  <pageMargins left="0.7" right="0.7" top="0.75" bottom="0.75" header="0.3" footer="0.3"/>
  <pageSetup paperSize="9" orientation="portrait" r:id="rId1"/>
  <headerFooter>
    <oddHeader>&amp;C&amp;F
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zoomScaleNormal="100" workbookViewId="0">
      <selection activeCell="E7" sqref="E7"/>
    </sheetView>
  </sheetViews>
  <sheetFormatPr defaultColWidth="9.140625" defaultRowHeight="15" x14ac:dyDescent="0.25"/>
  <cols>
    <col min="1" max="1" width="9.140625" style="54"/>
    <col min="2" max="2" width="54.140625" style="54" customWidth="1"/>
    <col min="3" max="3" width="11.42578125" style="54" customWidth="1"/>
    <col min="4" max="4" width="10" style="54" customWidth="1"/>
    <col min="5" max="5" width="13.7109375" style="54" customWidth="1"/>
    <col min="6" max="6" width="9.140625" style="54"/>
    <col min="7" max="7" width="18.5703125" style="67" customWidth="1"/>
    <col min="8" max="8" width="9.5703125" style="54" bestFit="1" customWidth="1"/>
    <col min="9" max="9" width="14.140625" style="54" customWidth="1"/>
    <col min="10" max="10" width="9.5703125" style="54" bestFit="1" customWidth="1"/>
    <col min="11" max="16384" width="9.140625" style="54"/>
  </cols>
  <sheetData>
    <row r="1" spans="1:11" x14ac:dyDescent="0.25">
      <c r="A1" s="42" t="s">
        <v>55</v>
      </c>
      <c r="E1" s="42"/>
    </row>
    <row r="2" spans="1:11" x14ac:dyDescent="0.25">
      <c r="A2" s="42" t="s">
        <v>98</v>
      </c>
    </row>
    <row r="3" spans="1:11" x14ac:dyDescent="0.25">
      <c r="A3" s="42" t="s">
        <v>56</v>
      </c>
    </row>
    <row r="4" spans="1:11" x14ac:dyDescent="0.25">
      <c r="A4" s="42"/>
    </row>
    <row r="5" spans="1:11" s="59" customFormat="1" ht="45" x14ac:dyDescent="0.25">
      <c r="A5" s="55" t="s">
        <v>90</v>
      </c>
      <c r="B5" s="56" t="s">
        <v>1</v>
      </c>
      <c r="C5" s="57" t="s">
        <v>2</v>
      </c>
      <c r="D5" s="46" t="s">
        <v>131</v>
      </c>
      <c r="E5" s="46" t="s">
        <v>57</v>
      </c>
      <c r="F5" s="47" t="s">
        <v>4</v>
      </c>
      <c r="G5" s="169" t="s">
        <v>117</v>
      </c>
      <c r="H5" s="58" t="s">
        <v>5</v>
      </c>
    </row>
    <row r="6" spans="1:11" x14ac:dyDescent="0.25">
      <c r="A6" s="32">
        <v>1</v>
      </c>
      <c r="B6" s="60" t="s">
        <v>99</v>
      </c>
      <c r="C6" s="19"/>
      <c r="D6" s="34">
        <v>1.8000000000000002E-2</v>
      </c>
      <c r="E6" s="7">
        <v>0</v>
      </c>
      <c r="F6" s="61" t="s">
        <v>6</v>
      </c>
      <c r="G6" s="170"/>
      <c r="H6" s="62">
        <f>SUM(D6*E6)</f>
        <v>0</v>
      </c>
      <c r="I6" s="63"/>
      <c r="J6" s="64"/>
      <c r="K6" s="65"/>
    </row>
    <row r="7" spans="1:11" x14ac:dyDescent="0.25">
      <c r="A7" s="32">
        <v>2</v>
      </c>
      <c r="B7" s="60" t="s">
        <v>100</v>
      </c>
      <c r="C7" s="19"/>
      <c r="D7" s="34">
        <v>1.8000000000000002E-2</v>
      </c>
      <c r="E7" s="7">
        <v>0</v>
      </c>
      <c r="F7" s="61" t="s">
        <v>6</v>
      </c>
      <c r="G7" s="170"/>
      <c r="H7" s="62">
        <f t="shared" ref="H7:H18" si="0">SUM(D7*E7)</f>
        <v>0</v>
      </c>
      <c r="I7" s="63"/>
      <c r="J7" s="64"/>
      <c r="K7" s="65"/>
    </row>
    <row r="8" spans="1:11" x14ac:dyDescent="0.25">
      <c r="A8" s="32">
        <v>3</v>
      </c>
      <c r="B8" s="60" t="s">
        <v>101</v>
      </c>
      <c r="C8" s="19"/>
      <c r="D8" s="34">
        <v>1.8000000000000002E-2</v>
      </c>
      <c r="E8" s="7">
        <v>0</v>
      </c>
      <c r="F8" s="61" t="s">
        <v>6</v>
      </c>
      <c r="G8" s="170"/>
      <c r="H8" s="62">
        <f t="shared" si="0"/>
        <v>0</v>
      </c>
      <c r="I8" s="63"/>
      <c r="J8" s="64"/>
      <c r="K8" s="65"/>
    </row>
    <row r="9" spans="1:11" x14ac:dyDescent="0.25">
      <c r="A9" s="32">
        <v>4</v>
      </c>
      <c r="B9" s="60" t="s">
        <v>102</v>
      </c>
      <c r="C9" s="19"/>
      <c r="D9" s="34">
        <v>0.189</v>
      </c>
      <c r="E9" s="7">
        <v>0</v>
      </c>
      <c r="F9" s="61" t="s">
        <v>6</v>
      </c>
      <c r="G9" s="170"/>
      <c r="H9" s="62">
        <f t="shared" si="0"/>
        <v>0</v>
      </c>
      <c r="I9" s="63"/>
      <c r="J9" s="64"/>
      <c r="K9" s="65"/>
    </row>
    <row r="10" spans="1:11" x14ac:dyDescent="0.25">
      <c r="A10" s="32">
        <v>5</v>
      </c>
      <c r="B10" s="33" t="s">
        <v>91</v>
      </c>
      <c r="C10" s="19"/>
      <c r="D10" s="34">
        <v>0.108</v>
      </c>
      <c r="E10" s="7">
        <v>0</v>
      </c>
      <c r="F10" s="61" t="s">
        <v>6</v>
      </c>
      <c r="G10" s="170"/>
      <c r="H10" s="62">
        <f t="shared" si="0"/>
        <v>0</v>
      </c>
      <c r="I10" s="63"/>
      <c r="J10" s="64"/>
      <c r="K10" s="65"/>
    </row>
    <row r="11" spans="1:11" ht="30" x14ac:dyDescent="0.25">
      <c r="A11" s="32">
        <v>6</v>
      </c>
      <c r="B11" s="33" t="s">
        <v>103</v>
      </c>
      <c r="C11" s="19"/>
      <c r="D11" s="34">
        <v>1.8000000000000002E-2</v>
      </c>
      <c r="E11" s="7">
        <v>0</v>
      </c>
      <c r="F11" s="61" t="s">
        <v>6</v>
      </c>
      <c r="G11" s="170"/>
      <c r="H11" s="62">
        <f t="shared" si="0"/>
        <v>0</v>
      </c>
      <c r="I11" s="63"/>
      <c r="J11" s="64"/>
      <c r="K11" s="65"/>
    </row>
    <row r="12" spans="1:11" x14ac:dyDescent="0.25">
      <c r="A12" s="32">
        <v>7</v>
      </c>
      <c r="B12" s="60" t="s">
        <v>104</v>
      </c>
      <c r="C12" s="19"/>
      <c r="D12" s="34">
        <v>9.9000000000000005E-2</v>
      </c>
      <c r="E12" s="7">
        <v>0</v>
      </c>
      <c r="F12" s="61" t="s">
        <v>6</v>
      </c>
      <c r="G12" s="170"/>
      <c r="H12" s="62">
        <f t="shared" si="0"/>
        <v>0</v>
      </c>
      <c r="I12" s="63"/>
      <c r="J12" s="64"/>
      <c r="K12" s="65"/>
    </row>
    <row r="13" spans="1:11" x14ac:dyDescent="0.25">
      <c r="A13" s="32">
        <v>8</v>
      </c>
      <c r="B13" s="60" t="s">
        <v>92</v>
      </c>
      <c r="C13" s="19"/>
      <c r="D13" s="34">
        <v>7.2000000000000008E-2</v>
      </c>
      <c r="E13" s="7">
        <v>0</v>
      </c>
      <c r="F13" s="61" t="s">
        <v>6</v>
      </c>
      <c r="G13" s="170"/>
      <c r="H13" s="62">
        <f t="shared" si="0"/>
        <v>0</v>
      </c>
      <c r="I13" s="63"/>
      <c r="J13" s="64"/>
      <c r="K13" s="65"/>
    </row>
    <row r="14" spans="1:11" x14ac:dyDescent="0.25">
      <c r="A14" s="32">
        <v>9</v>
      </c>
      <c r="B14" s="60" t="s">
        <v>93</v>
      </c>
      <c r="C14" s="19"/>
      <c r="D14" s="34">
        <v>9.0000000000000011E-2</v>
      </c>
      <c r="E14" s="7">
        <v>0</v>
      </c>
      <c r="F14" s="61" t="s">
        <v>6</v>
      </c>
      <c r="G14" s="170"/>
      <c r="H14" s="62">
        <f>SUM(D14*E14)</f>
        <v>0</v>
      </c>
      <c r="I14" s="63"/>
      <c r="J14" s="64"/>
      <c r="K14" s="65"/>
    </row>
    <row r="15" spans="1:11" x14ac:dyDescent="0.25">
      <c r="A15" s="32">
        <v>10</v>
      </c>
      <c r="B15" s="60" t="s">
        <v>94</v>
      </c>
      <c r="C15" s="19"/>
      <c r="D15" s="34">
        <v>1.8000000000000002E-2</v>
      </c>
      <c r="E15" s="7">
        <v>0</v>
      </c>
      <c r="F15" s="61" t="s">
        <v>6</v>
      </c>
      <c r="G15" s="170"/>
      <c r="H15" s="62">
        <f t="shared" si="0"/>
        <v>0</v>
      </c>
      <c r="I15" s="63"/>
      <c r="J15" s="64"/>
      <c r="K15" s="65"/>
    </row>
    <row r="16" spans="1:11" x14ac:dyDescent="0.25">
      <c r="A16" s="32">
        <v>11</v>
      </c>
      <c r="B16" s="60" t="s">
        <v>95</v>
      </c>
      <c r="C16" s="19"/>
      <c r="D16" s="34">
        <v>3.6000000000000004E-2</v>
      </c>
      <c r="E16" s="7">
        <v>0</v>
      </c>
      <c r="F16" s="61" t="s">
        <v>6</v>
      </c>
      <c r="G16" s="170"/>
      <c r="H16" s="62">
        <f t="shared" si="0"/>
        <v>0</v>
      </c>
      <c r="I16" s="63"/>
      <c r="J16" s="64"/>
      <c r="K16" s="65"/>
    </row>
    <row r="17" spans="1:11" x14ac:dyDescent="0.25">
      <c r="A17" s="32">
        <v>12</v>
      </c>
      <c r="B17" s="60" t="s">
        <v>96</v>
      </c>
      <c r="C17" s="19"/>
      <c r="D17" s="34">
        <v>0.11700000000000001</v>
      </c>
      <c r="E17" s="7">
        <v>0</v>
      </c>
      <c r="F17" s="61" t="s">
        <v>6</v>
      </c>
      <c r="G17" s="170"/>
      <c r="H17" s="62">
        <f t="shared" si="0"/>
        <v>0</v>
      </c>
      <c r="I17" s="63"/>
      <c r="J17" s="64"/>
      <c r="K17" s="65"/>
    </row>
    <row r="18" spans="1:11" x14ac:dyDescent="0.25">
      <c r="A18" s="32">
        <v>13</v>
      </c>
      <c r="B18" s="60" t="s">
        <v>97</v>
      </c>
      <c r="C18" s="19"/>
      <c r="D18" s="34">
        <v>9.9000000000000005E-2</v>
      </c>
      <c r="E18" s="7">
        <v>0</v>
      </c>
      <c r="F18" s="61" t="s">
        <v>6</v>
      </c>
      <c r="G18" s="170"/>
      <c r="H18" s="62">
        <f t="shared" si="0"/>
        <v>0</v>
      </c>
      <c r="I18" s="63"/>
      <c r="J18" s="64"/>
      <c r="K18" s="65"/>
    </row>
    <row r="19" spans="1:11" ht="45" x14ac:dyDescent="0.25">
      <c r="A19" s="32">
        <v>14</v>
      </c>
      <c r="B19" s="33" t="s">
        <v>141</v>
      </c>
      <c r="C19" s="21"/>
      <c r="D19" s="34">
        <v>0.1</v>
      </c>
      <c r="E19" s="17">
        <v>0</v>
      </c>
      <c r="F19" s="61" t="s">
        <v>116</v>
      </c>
      <c r="G19" s="171">
        <f>AVERAGE(E6:E18)</f>
        <v>0</v>
      </c>
      <c r="H19" s="79">
        <f>D19*G19*(1-E19)</f>
        <v>0</v>
      </c>
      <c r="I19" s="63"/>
      <c r="J19" s="64"/>
      <c r="K19" s="65"/>
    </row>
    <row r="20" spans="1:11" x14ac:dyDescent="0.25">
      <c r="A20" s="191" t="s">
        <v>137</v>
      </c>
      <c r="B20" s="196"/>
      <c r="C20" s="196"/>
      <c r="D20" s="196"/>
      <c r="E20" s="196"/>
      <c r="F20" s="196"/>
      <c r="G20" s="197"/>
      <c r="H20" s="12">
        <f>SUM(H6:H19)</f>
        <v>0</v>
      </c>
      <c r="I20" s="42"/>
      <c r="K20" s="42"/>
    </row>
  </sheetData>
  <sheetProtection algorithmName="SHA-512" hashValue="LygTYg8chk/jiuZAi3wyabSo3j6cTEVkRQ+nDPssqrklKbyBR+NeZppe/UrimSjzebLY0+Ux6PcFEo3/52ZpkQ==" saltValue="WRdTK77THn2X9LJzIIsvKA==" spinCount="100000" sheet="1" objects="1" scenarios="1"/>
  <protectedRanges>
    <protectedRange sqref="E6:E19" name="Område1"/>
    <protectedRange sqref="C6:C19" name="Område1_1"/>
  </protectedRanges>
  <mergeCells count="1">
    <mergeCell ref="A20:G20"/>
  </mergeCells>
  <dataValidations count="1">
    <dataValidation type="decimal" operator="greaterThan" allowBlank="1" showInputMessage="1" showErrorMessage="1" error="Ange ett tal med enbart siffror utan enhet eller bokstäver" sqref="E6:E19">
      <formula1>-99999999</formula1>
    </dataValidation>
  </dataValidations>
  <pageMargins left="0.7" right="0.7" top="0.75" bottom="0.75" header="0.3" footer="0.3"/>
  <pageSetup paperSize="9" scale="64" orientation="portrait" r:id="rId1"/>
  <headerFooter>
    <oddHeader>&amp;C&amp;F
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zoomScaleNormal="100" workbookViewId="0">
      <selection activeCell="D6" sqref="D6"/>
    </sheetView>
  </sheetViews>
  <sheetFormatPr defaultColWidth="9.140625" defaultRowHeight="15" x14ac:dyDescent="0.25"/>
  <cols>
    <col min="1" max="1" width="9.140625" style="35"/>
    <col min="2" max="2" width="40.85546875" style="35" customWidth="1"/>
    <col min="3" max="16384" width="9.140625" style="35"/>
  </cols>
  <sheetData>
    <row r="1" spans="1:7" x14ac:dyDescent="0.25">
      <c r="A1" s="41" t="s">
        <v>55</v>
      </c>
      <c r="G1" s="41"/>
    </row>
    <row r="2" spans="1:7" x14ac:dyDescent="0.25">
      <c r="A2" s="42" t="s">
        <v>151</v>
      </c>
    </row>
    <row r="3" spans="1:7" x14ac:dyDescent="0.25">
      <c r="A3" s="41" t="s">
        <v>56</v>
      </c>
    </row>
    <row r="5" spans="1:7" ht="26.25" x14ac:dyDescent="0.25">
      <c r="A5" s="43" t="s">
        <v>90</v>
      </c>
      <c r="B5" s="44" t="s">
        <v>1</v>
      </c>
      <c r="C5" s="45" t="s">
        <v>131</v>
      </c>
      <c r="D5" s="46" t="s">
        <v>57</v>
      </c>
      <c r="E5" s="47" t="s">
        <v>4</v>
      </c>
      <c r="F5" s="48" t="s">
        <v>5</v>
      </c>
    </row>
    <row r="6" spans="1:7" x14ac:dyDescent="0.25">
      <c r="A6" s="49">
        <v>1</v>
      </c>
      <c r="B6" s="50" t="s">
        <v>125</v>
      </c>
      <c r="C6" s="51">
        <v>0.2</v>
      </c>
      <c r="D6" s="16">
        <v>0</v>
      </c>
      <c r="E6" s="52" t="s">
        <v>6</v>
      </c>
      <c r="F6" s="53">
        <f>C6*D6</f>
        <v>0</v>
      </c>
    </row>
    <row r="7" spans="1:7" x14ac:dyDescent="0.25">
      <c r="A7" s="49">
        <v>2</v>
      </c>
      <c r="B7" s="50" t="s">
        <v>126</v>
      </c>
      <c r="C7" s="51">
        <v>0.3</v>
      </c>
      <c r="D7" s="16">
        <v>0</v>
      </c>
      <c r="E7" s="52" t="s">
        <v>6</v>
      </c>
      <c r="F7" s="53">
        <f>C7*D7</f>
        <v>0</v>
      </c>
    </row>
    <row r="8" spans="1:7" x14ac:dyDescent="0.25">
      <c r="A8" s="49">
        <v>3</v>
      </c>
      <c r="B8" s="50" t="s">
        <v>127</v>
      </c>
      <c r="C8" s="51">
        <v>0.5</v>
      </c>
      <c r="D8" s="16">
        <v>0</v>
      </c>
      <c r="E8" s="52" t="s">
        <v>6</v>
      </c>
      <c r="F8" s="53">
        <f>C8*D8</f>
        <v>0</v>
      </c>
    </row>
    <row r="9" spans="1:7" x14ac:dyDescent="0.25">
      <c r="A9" s="198" t="s">
        <v>138</v>
      </c>
      <c r="B9" s="199"/>
      <c r="C9" s="199"/>
      <c r="D9" s="199"/>
      <c r="E9" s="200"/>
      <c r="F9" s="36">
        <f>SUM(F6:F8)</f>
        <v>0</v>
      </c>
    </row>
  </sheetData>
  <sheetProtection algorithmName="SHA-512" hashValue="aJPHhiOzjSP2lwkN1On3aF3xvqVXddBqpYE6JXEGLWREh68OijRQsCDH9iXwaf01uoNrdd99SgSaFIfAeUQFzw==" saltValue="iPCeutwemTBWWTShmVS1WA==" spinCount="100000" sheet="1" objects="1" scenarios="1"/>
  <protectedRanges>
    <protectedRange sqref="D6:D8 F9" name="Område1"/>
  </protectedRanges>
  <mergeCells count="1">
    <mergeCell ref="A9:E9"/>
  </mergeCells>
  <dataValidations count="1">
    <dataValidation type="decimal" operator="greaterThan" allowBlank="1" showInputMessage="1" showErrorMessage="1" error="Ange ett tal med enbart siffror utan enhet eller bokstäver" sqref="D6:D8">
      <formula1>-9999999</formula1>
    </dataValidation>
  </dataValidations>
  <pageMargins left="0.7" right="0.7" top="0.75" bottom="0.75" header="0.3" footer="0.3"/>
  <pageSetup paperSize="9" orientation="portrait" r:id="rId1"/>
  <headerFooter>
    <oddHeader>&amp;C&amp;F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1</vt:i4>
      </vt:variant>
    </vt:vector>
  </HeadingPairs>
  <TitlesOfParts>
    <vt:vector size="7" baseType="lpstr">
      <vt:lpstr>Information</vt:lpstr>
      <vt:lpstr>AO 1 - Vägmärken</vt:lpstr>
      <vt:lpstr>AO 1 - Uppsättningsmaterial</vt:lpstr>
      <vt:lpstr>AO 1 - Totalsumma</vt:lpstr>
      <vt:lpstr>AO 2 - Avstängningsmat. o. övr.</vt:lpstr>
      <vt:lpstr>AO 3 - Elektroniska skyltar </vt:lpstr>
      <vt:lpstr>'AO 2 - Avstängningsmat. o. övr.'!Utskriftsområde</vt:lpstr>
    </vt:vector>
  </TitlesOfParts>
  <Company>Sverige Kommuner och Landsting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Bergvall Granqvist Ylva</dc:creator>
  <cp:lastModifiedBy>Bergvall Granqvist Ylva</cp:lastModifiedBy>
  <cp:lastPrinted>2019-05-16T11:51:03Z</cp:lastPrinted>
  <dcterms:created xsi:type="dcterms:W3CDTF">2019-02-13T08:35:21Z</dcterms:created>
  <dcterms:modified xsi:type="dcterms:W3CDTF">2019-06-20T07:54:15Z</dcterms:modified>
</cp:coreProperties>
</file>