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l.no\L\FLO SA\30 STØ-KAT\35 REISE\01 Anskaffelser\07 Fly\2019048043 Persontransport med rutefly, Oslo - Lakselv\03 Konkurransedokumenter\Del II\"/>
    </mc:Choice>
  </mc:AlternateContent>
  <bookViews>
    <workbookView xWindow="-15" yWindow="45" windowWidth="12240" windowHeight="9240" tabRatio="729" activeTab="3"/>
  </bookViews>
  <sheets>
    <sheet name="Forside" sheetId="38" r:id="rId1"/>
    <sheet name="Gebyr for endring av billett" sheetId="39" r:id="rId2"/>
    <sheet name="Sum strekninger" sheetId="4" r:id="rId3"/>
    <sheet name="Oslo  - Lakselv" sheetId="2" r:id="rId4"/>
  </sheets>
  <definedNames>
    <definedName name="Rulle" localSheetId="0">#REF!</definedName>
    <definedName name="Rulle" localSheetId="1">#REF!</definedName>
    <definedName name="Rulle" localSheetId="3">'Oslo  - Lakselv'!#REF!</definedName>
    <definedName name="Rulle">#REF!</definedName>
    <definedName name="Rulle2" localSheetId="0">#REF!</definedName>
    <definedName name="Rulle2" localSheetId="1">#REF!</definedName>
    <definedName name="Rulle2">#REF!</definedName>
    <definedName name="_xlnm.Print_Area" localSheetId="0">Forside!$A$1:$C$16</definedName>
    <definedName name="_xlnm.Print_Area" localSheetId="1">'Gebyr for endring av billett'!$A$1:$D$8</definedName>
    <definedName name="_xlnm.Print_Area" localSheetId="3">'Oslo  - Lakselv'!$A$1:$M$40</definedName>
  </definedNames>
  <calcPr calcId="162913"/>
</workbook>
</file>

<file path=xl/calcChain.xml><?xml version="1.0" encoding="utf-8"?>
<calcChain xmlns="http://schemas.openxmlformats.org/spreadsheetml/2006/main">
  <c r="A1" i="4" l="1"/>
  <c r="F6" i="2" l="1"/>
  <c r="G1" i="4"/>
  <c r="B7" i="39"/>
  <c r="A1" i="39" l="1"/>
  <c r="M40" i="2" l="1"/>
  <c r="M39" i="2"/>
  <c r="M38" i="2"/>
  <c r="M37" i="2"/>
  <c r="M30" i="2"/>
  <c r="M31" i="2"/>
  <c r="M29" i="2"/>
  <c r="M27" i="2" l="1"/>
  <c r="M36" i="2"/>
  <c r="O7" i="4" l="1"/>
  <c r="N7" i="4"/>
  <c r="D41" i="2" l="1"/>
  <c r="D8" i="4" l="1"/>
  <c r="C1" i="2" l="1"/>
  <c r="B1" i="2"/>
  <c r="M28" i="2" l="1"/>
  <c r="M26" i="2" l="1"/>
  <c r="L7" i="4" s="1"/>
  <c r="C34" i="2"/>
  <c r="C25" i="2"/>
  <c r="B4" i="2"/>
  <c r="G21" i="2"/>
  <c r="H21" i="2" s="1"/>
  <c r="D21" i="2"/>
  <c r="L8" i="4" l="1"/>
  <c r="J21" i="2"/>
  <c r="I21" i="2"/>
  <c r="G17" i="2"/>
  <c r="H17" i="2" s="1"/>
  <c r="D17" i="2"/>
  <c r="K21" i="2" l="1"/>
  <c r="L21" i="2" s="1"/>
  <c r="M21" i="2" s="1"/>
  <c r="J17" i="2"/>
  <c r="I17" i="2"/>
  <c r="M18" i="2" l="1"/>
  <c r="H7" i="4" s="1"/>
  <c r="E12" i="2"/>
  <c r="K17" i="2" l="1"/>
  <c r="L17" i="2" s="1"/>
  <c r="M17" i="2" s="1"/>
  <c r="M14" i="2" l="1"/>
  <c r="G7" i="4" s="1"/>
  <c r="I7" i="4" l="1"/>
  <c r="J7" i="4" l="1"/>
  <c r="J8" i="4" s="1"/>
  <c r="I8" i="4"/>
</calcChain>
</file>

<file path=xl/sharedStrings.xml><?xml version="1.0" encoding="utf-8"?>
<sst xmlns="http://schemas.openxmlformats.org/spreadsheetml/2006/main" count="80" uniqueCount="55">
  <si>
    <t>Tilbyderne skal fylle ut de hvite cellene</t>
  </si>
  <si>
    <t>Navn på tilbyder:</t>
  </si>
  <si>
    <t>MVA.</t>
  </si>
  <si>
    <t>Skatt og avgift</t>
  </si>
  <si>
    <t>Antall avganger</t>
  </si>
  <si>
    <t>Mandag</t>
  </si>
  <si>
    <t>Tirsdag</t>
  </si>
  <si>
    <t>Onsdag</t>
  </si>
  <si>
    <t>Torsdag</t>
  </si>
  <si>
    <t>Fredag</t>
  </si>
  <si>
    <t>Tidsintervall</t>
  </si>
  <si>
    <t>Vekt</t>
  </si>
  <si>
    <t>00:00 - 10:00</t>
  </si>
  <si>
    <t>10:01 - 15:00</t>
  </si>
  <si>
    <t>15:01 - 23:59</t>
  </si>
  <si>
    <t>Denne fanen summeres automatisk, og leverandøren skal ikke fylle inn noen kolonner direkte i denne arkfanen.</t>
  </si>
  <si>
    <t>Strekning</t>
  </si>
  <si>
    <t>IATA kode</t>
  </si>
  <si>
    <t>Andel fullflex billetter</t>
  </si>
  <si>
    <t>Veiet gjennomsnitt med hensyn til antall pax</t>
  </si>
  <si>
    <t>Sum</t>
  </si>
  <si>
    <t>Sum strekninger</t>
  </si>
  <si>
    <t>Lørdag</t>
  </si>
  <si>
    <t>Søndag</t>
  </si>
  <si>
    <t>Fleksbilletter</t>
  </si>
  <si>
    <t>Historiske tall fra de to siste år - prosent antall biletter tilgjengelig i hver klasse</t>
  </si>
  <si>
    <t>Lavprisbilletter</t>
  </si>
  <si>
    <t>Booking-
klasse</t>
  </si>
  <si>
    <t>Avtalepris inkl. skatt, gebyr, avgift og mva, en vei</t>
  </si>
  <si>
    <t>Evalueringspris per billett inkl. skatt, gebyr, avgift og mva, en vei</t>
  </si>
  <si>
    <t>mva på Avtalepris,  skatt, gebyr og avgift, en vei</t>
  </si>
  <si>
    <t>%-vis rabatt - grunnpris
eks.  skatt, avgift, gebyr og mva</t>
  </si>
  <si>
    <t>Rabatt av publisert grunnpris 
pr. billett eks skatt, avgift, gebyr og mva, en vei</t>
  </si>
  <si>
    <t>Avtalepris: 
Rabattert billettpris 
eks. skatt, avgift, gebyr og mva, en vei</t>
  </si>
  <si>
    <t xml:space="preserve">Skatt, avgift og gebyr </t>
  </si>
  <si>
    <t>Publisert grunnpris eks  skatt, avgift, gebyr og mva, en vei</t>
  </si>
  <si>
    <t>Pris billett inkl.  skatt, avgift, gebyr og mva, en vei</t>
  </si>
  <si>
    <t>Skatt, avgift, gebyr inkl mva</t>
  </si>
  <si>
    <t>SUM
skatt, gebyr, avgift og mva</t>
  </si>
  <si>
    <t>Veiet gjennomsnitt av fullfleks og lavpris</t>
  </si>
  <si>
    <t>Andel lavpris billetter</t>
  </si>
  <si>
    <t>Evalueringspris fullflex</t>
  </si>
  <si>
    <t>Evalueringspris lavpris</t>
  </si>
  <si>
    <t>Anløpsfrekvens
Hensyn til pax</t>
  </si>
  <si>
    <t>Tilbydernavn:</t>
  </si>
  <si>
    <t>Organisasjonsnummer:</t>
  </si>
  <si>
    <t>Forside</t>
  </si>
  <si>
    <t>Oslo - Lakselv</t>
  </si>
  <si>
    <t>OSL - LKL</t>
  </si>
  <si>
    <t>PRISSKJEMA - RUTEPAKKE 4</t>
  </si>
  <si>
    <t xml:space="preserve"> </t>
  </si>
  <si>
    <t>Gebyr for avbestilling og endring av økonomibillett:</t>
  </si>
  <si>
    <t>Skatt, avgift og gebyr</t>
  </si>
  <si>
    <t>Omfang Pax/år</t>
  </si>
  <si>
    <t>2019048043 Persontransport med rutefly, Oslo - Lakselv - Vedlegg D-4 Prisskjema, rutepakke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</si>
</sst>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0.0\ %"/>
    <numFmt numFmtId="167" formatCode="_ * #,##0_ ;_ * \-#,##0_ ;_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9" borderId="14" applyNumberFormat="0" applyAlignment="0" applyProtection="0"/>
    <xf numFmtId="0" fontId="13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23" fillId="0" borderId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3" fillId="2" borderId="0" xfId="0" applyFont="1" applyFill="1" applyProtection="1"/>
    <xf numFmtId="0" fontId="4" fillId="2" borderId="0" xfId="0" applyFont="1" applyFill="1" applyBorder="1" applyAlignment="1" applyProtection="1">
      <alignment horizontal="center"/>
    </xf>
    <xf numFmtId="0" fontId="6" fillId="2" borderId="0" xfId="0" applyFont="1" applyFill="1" applyAlignment="1" applyProtection="1"/>
    <xf numFmtId="0" fontId="7" fillId="2" borderId="0" xfId="0" applyFont="1" applyFill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9" fillId="2" borderId="0" xfId="0" applyFont="1" applyFill="1" applyProtection="1"/>
    <xf numFmtId="0" fontId="0" fillId="2" borderId="0" xfId="0" applyFill="1" applyAlignment="1" applyProtection="1">
      <alignment vertical="top"/>
    </xf>
    <xf numFmtId="0" fontId="10" fillId="4" borderId="13" xfId="0" applyFont="1" applyFill="1" applyBorder="1" applyAlignment="1" applyProtection="1">
      <alignment horizontal="center" vertical="top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top"/>
    </xf>
    <xf numFmtId="166" fontId="9" fillId="4" borderId="13" xfId="2" applyNumberFormat="1" applyFont="1" applyFill="1" applyBorder="1" applyAlignment="1" applyProtection="1">
      <alignment horizontal="center" vertical="top"/>
    </xf>
    <xf numFmtId="0" fontId="9" fillId="5" borderId="12" xfId="0" applyFont="1" applyFill="1" applyBorder="1" applyAlignment="1" applyProtection="1">
      <alignment horizontal="center"/>
    </xf>
    <xf numFmtId="0" fontId="9" fillId="8" borderId="13" xfId="0" applyFont="1" applyFill="1" applyBorder="1" applyAlignment="1" applyProtection="1">
      <alignment horizontal="center"/>
    </xf>
    <xf numFmtId="0" fontId="9" fillId="6" borderId="13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0" fontId="9" fillId="10" borderId="0" xfId="0" applyFont="1" applyFill="1" applyProtection="1"/>
    <xf numFmtId="0" fontId="12" fillId="2" borderId="0" xfId="0" applyFont="1" applyFill="1" applyAlignment="1" applyProtection="1">
      <alignment horizontal="right"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horizontal="center"/>
    </xf>
    <xf numFmtId="0" fontId="10" fillId="10" borderId="7" xfId="0" applyFont="1" applyFill="1" applyBorder="1" applyAlignment="1" applyProtection="1">
      <alignment horizontal="center" vertical="top" wrapText="1"/>
    </xf>
    <xf numFmtId="0" fontId="10" fillId="10" borderId="18" xfId="0" applyFont="1" applyFill="1" applyBorder="1" applyAlignment="1" applyProtection="1">
      <alignment vertical="top" wrapText="1"/>
    </xf>
    <xf numFmtId="0" fontId="10" fillId="10" borderId="9" xfId="0" applyFont="1" applyFill="1" applyBorder="1" applyAlignment="1" applyProtection="1">
      <alignment horizontal="center" vertical="top" wrapText="1"/>
    </xf>
    <xf numFmtId="167" fontId="9" fillId="7" borderId="18" xfId="1" applyNumberFormat="1" applyFont="1" applyFill="1" applyBorder="1" applyAlignment="1" applyProtection="1">
      <alignment vertical="center"/>
    </xf>
    <xf numFmtId="167" fontId="9" fillId="18" borderId="18" xfId="1" applyNumberFormat="1" applyFont="1" applyFill="1" applyBorder="1" applyAlignment="1" applyProtection="1">
      <alignment vertical="center"/>
    </xf>
    <xf numFmtId="167" fontId="0" fillId="18" borderId="18" xfId="1" applyNumberFormat="1" applyFont="1" applyFill="1" applyBorder="1" applyAlignment="1" applyProtection="1">
      <alignment vertical="center"/>
    </xf>
    <xf numFmtId="167" fontId="0" fillId="18" borderId="20" xfId="1" applyNumberFormat="1" applyFont="1" applyFill="1" applyBorder="1" applyAlignment="1" applyProtection="1">
      <alignment vertical="center"/>
    </xf>
    <xf numFmtId="164" fontId="0" fillId="18" borderId="3" xfId="3" applyFont="1" applyFill="1" applyBorder="1" applyAlignment="1" applyProtection="1">
      <alignment horizontal="center" vertical="center"/>
    </xf>
    <xf numFmtId="0" fontId="5" fillId="18" borderId="1" xfId="0" applyFont="1" applyFill="1" applyBorder="1" applyAlignment="1" applyProtection="1">
      <alignment vertical="center"/>
    </xf>
    <xf numFmtId="0" fontId="5" fillId="18" borderId="2" xfId="0" applyFont="1" applyFill="1" applyBorder="1" applyAlignment="1" applyProtection="1">
      <alignment vertical="center"/>
    </xf>
    <xf numFmtId="164" fontId="0" fillId="0" borderId="3" xfId="3" applyFont="1" applyBorder="1" applyProtection="1">
      <protection locked="0"/>
    </xf>
    <xf numFmtId="0" fontId="0" fillId="0" borderId="19" xfId="0" applyFill="1" applyBorder="1" applyAlignment="1" applyProtection="1">
      <alignment horizontal="center" vertical="top"/>
      <protection locked="0"/>
    </xf>
    <xf numFmtId="9" fontId="28" fillId="0" borderId="18" xfId="0" applyNumberFormat="1" applyFont="1" applyFill="1" applyBorder="1" applyAlignment="1" applyProtection="1">
      <alignment vertical="center"/>
      <protection locked="0"/>
    </xf>
    <xf numFmtId="167" fontId="9" fillId="0" borderId="18" xfId="1" applyNumberFormat="1" applyFont="1" applyFill="1" applyBorder="1" applyAlignment="1" applyProtection="1">
      <alignment vertical="center"/>
      <protection locked="0"/>
    </xf>
    <xf numFmtId="166" fontId="9" fillId="0" borderId="18" xfId="2" applyNumberFormat="1" applyFont="1" applyFill="1" applyBorder="1" applyAlignment="1" applyProtection="1">
      <alignment vertical="center"/>
      <protection locked="0"/>
    </xf>
    <xf numFmtId="9" fontId="0" fillId="0" borderId="18" xfId="0" applyNumberFormat="1" applyFill="1" applyBorder="1" applyAlignment="1" applyProtection="1">
      <alignment vertical="center"/>
      <protection locked="0"/>
    </xf>
    <xf numFmtId="1" fontId="9" fillId="0" borderId="13" xfId="0" applyNumberFormat="1" applyFont="1" applyFill="1" applyBorder="1" applyAlignment="1" applyProtection="1">
      <alignment horizontal="center" vertical="top"/>
      <protection locked="0"/>
    </xf>
    <xf numFmtId="166" fontId="0" fillId="2" borderId="0" xfId="0" applyNumberFormat="1" applyFill="1" applyBorder="1" applyProtection="1"/>
    <xf numFmtId="167" fontId="12" fillId="2" borderId="0" xfId="0" applyNumberFormat="1" applyFont="1" applyFill="1" applyAlignment="1" applyProtection="1">
      <alignment horizontal="right" vertical="center"/>
    </xf>
    <xf numFmtId="166" fontId="0" fillId="2" borderId="0" xfId="0" applyNumberFormat="1" applyFill="1" applyProtection="1"/>
    <xf numFmtId="166" fontId="0" fillId="2" borderId="0" xfId="0" applyNumberFormat="1" applyFill="1" applyAlignment="1" applyProtection="1">
      <alignment vertical="top"/>
    </xf>
    <xf numFmtId="0" fontId="30" fillId="3" borderId="0" xfId="0" applyFont="1" applyFill="1"/>
    <xf numFmtId="0" fontId="0" fillId="3" borderId="0" xfId="0" applyFill="1"/>
    <xf numFmtId="0" fontId="31" fillId="11" borderId="0" xfId="0" applyFont="1" applyFill="1"/>
    <xf numFmtId="0" fontId="0" fillId="11" borderId="0" xfId="0" applyFill="1"/>
    <xf numFmtId="0" fontId="12" fillId="0" borderId="0" xfId="0" applyFont="1" applyProtection="1">
      <protection locked="0"/>
    </xf>
    <xf numFmtId="0" fontId="26" fillId="3" borderId="3" xfId="0" applyFont="1" applyFill="1" applyBorder="1" applyAlignment="1"/>
    <xf numFmtId="0" fontId="32" fillId="3" borderId="0" xfId="0" applyFont="1" applyFill="1"/>
    <xf numFmtId="0" fontId="30" fillId="3" borderId="0" xfId="0" applyFont="1" applyFill="1" applyAlignment="1">
      <alignment horizontal="right"/>
    </xf>
    <xf numFmtId="0" fontId="14" fillId="0" borderId="0" xfId="5" applyFont="1" applyProtection="1"/>
    <xf numFmtId="0" fontId="15" fillId="0" borderId="0" xfId="5" applyFont="1" applyProtection="1"/>
    <xf numFmtId="0" fontId="16" fillId="0" borderId="0" xfId="5" applyFont="1" applyProtection="1"/>
    <xf numFmtId="2" fontId="16" fillId="0" borderId="0" xfId="5" applyNumberFormat="1" applyFont="1" applyProtection="1"/>
    <xf numFmtId="0" fontId="17" fillId="0" borderId="0" xfId="5" applyFont="1" applyProtection="1"/>
    <xf numFmtId="0" fontId="29" fillId="0" borderId="21" xfId="5" applyFont="1" applyBorder="1" applyProtection="1"/>
    <xf numFmtId="0" fontId="18" fillId="12" borderId="13" xfId="5" applyFont="1" applyFill="1" applyBorder="1" applyAlignment="1" applyProtection="1">
      <alignment wrapText="1"/>
    </xf>
    <xf numFmtId="0" fontId="17" fillId="12" borderId="13" xfId="5" applyFont="1" applyFill="1" applyBorder="1" applyAlignment="1" applyProtection="1">
      <alignment horizontal="center" vertical="center" wrapText="1"/>
    </xf>
    <xf numFmtId="0" fontId="18" fillId="12" borderId="13" xfId="5" applyFont="1" applyFill="1" applyBorder="1" applyAlignment="1" applyProtection="1">
      <alignment horizontal="center" vertical="center" wrapText="1"/>
    </xf>
    <xf numFmtId="2" fontId="18" fillId="12" borderId="3" xfId="5" applyNumberFormat="1" applyFont="1" applyFill="1" applyBorder="1" applyAlignment="1" applyProtection="1">
      <alignment horizontal="center" vertical="center" wrapText="1"/>
    </xf>
    <xf numFmtId="0" fontId="18" fillId="0" borderId="0" xfId="5" applyFont="1" applyAlignment="1" applyProtection="1">
      <alignment wrapText="1"/>
    </xf>
    <xf numFmtId="2" fontId="18" fillId="12" borderId="13" xfId="5" applyNumberFormat="1" applyFont="1" applyFill="1" applyBorder="1" applyAlignment="1" applyProtection="1">
      <alignment horizontal="center" vertical="center" wrapText="1"/>
    </xf>
    <xf numFmtId="0" fontId="16" fillId="0" borderId="13" xfId="5" applyFont="1" applyBorder="1" applyProtection="1"/>
    <xf numFmtId="0" fontId="19" fillId="13" borderId="13" xfId="5" applyFont="1" applyFill="1" applyBorder="1" applyAlignment="1" applyProtection="1">
      <alignment horizontal="left" vertical="center" wrapText="1" indent="1"/>
    </xf>
    <xf numFmtId="167" fontId="16" fillId="7" borderId="13" xfId="6" applyNumberFormat="1" applyFont="1" applyFill="1" applyBorder="1" applyAlignment="1" applyProtection="1">
      <alignment horizontal="center"/>
    </xf>
    <xf numFmtId="9" fontId="19" fillId="7" borderId="13" xfId="7" applyNumberFormat="1" applyFont="1" applyFill="1" applyBorder="1" applyAlignment="1" applyProtection="1">
      <alignment horizontal="center" vertical="center"/>
    </xf>
    <xf numFmtId="167" fontId="16" fillId="14" borderId="13" xfId="5" applyNumberFormat="1" applyFont="1" applyFill="1" applyBorder="1" applyAlignment="1" applyProtection="1">
      <alignment horizontal="center"/>
    </xf>
    <xf numFmtId="2" fontId="16" fillId="14" borderId="13" xfId="5" applyNumberFormat="1" applyFont="1" applyFill="1" applyBorder="1" applyAlignment="1" applyProtection="1">
      <alignment horizontal="center"/>
    </xf>
    <xf numFmtId="0" fontId="16" fillId="0" borderId="13" xfId="5" applyFont="1" applyBorder="1" applyAlignment="1" applyProtection="1">
      <alignment horizontal="center"/>
    </xf>
    <xf numFmtId="0" fontId="18" fillId="15" borderId="13" xfId="5" applyFont="1" applyFill="1" applyBorder="1" applyProtection="1"/>
    <xf numFmtId="0" fontId="18" fillId="15" borderId="12" xfId="5" applyFont="1" applyFill="1" applyBorder="1" applyProtection="1"/>
    <xf numFmtId="167" fontId="18" fillId="15" borderId="12" xfId="5" applyNumberFormat="1" applyFont="1" applyFill="1" applyBorder="1" applyProtection="1"/>
    <xf numFmtId="167" fontId="18" fillId="16" borderId="13" xfId="5" applyNumberFormat="1" applyFont="1" applyFill="1" applyBorder="1" applyProtection="1"/>
    <xf numFmtId="2" fontId="18" fillId="17" borderId="13" xfId="5" applyNumberFormat="1" applyFont="1" applyFill="1" applyBorder="1" applyAlignment="1" applyProtection="1">
      <alignment horizontal="center"/>
    </xf>
    <xf numFmtId="0" fontId="18" fillId="0" borderId="0" xfId="5" applyFont="1" applyProtection="1"/>
    <xf numFmtId="0" fontId="21" fillId="17" borderId="13" xfId="5" applyFont="1" applyFill="1" applyBorder="1" applyAlignment="1" applyProtection="1">
      <alignment horizontal="center"/>
    </xf>
    <xf numFmtId="0" fontId="22" fillId="0" borderId="0" xfId="5" applyFont="1" applyAlignment="1" applyProtection="1">
      <alignment horizontal="left" indent="4"/>
    </xf>
    <xf numFmtId="0" fontId="0" fillId="0" borderId="0" xfId="0" applyProtection="1"/>
    <xf numFmtId="165" fontId="0" fillId="0" borderId="0" xfId="1" applyFont="1" applyProtection="1">
      <protection locked="0"/>
    </xf>
    <xf numFmtId="9" fontId="0" fillId="0" borderId="3" xfId="2" applyFont="1" applyBorder="1" applyProtection="1">
      <protection locked="0"/>
    </xf>
    <xf numFmtId="0" fontId="26" fillId="3" borderId="0" xfId="0" applyFont="1" applyFill="1" applyAlignment="1">
      <alignment horizontal="center"/>
    </xf>
    <xf numFmtId="0" fontId="26" fillId="3" borderId="1" xfId="0" applyFont="1" applyFill="1" applyBorder="1" applyAlignment="1">
      <alignment horizontal="center" wrapText="1"/>
    </xf>
    <xf numFmtId="0" fontId="26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6" fillId="11" borderId="15" xfId="4" applyFont="1" applyFill="1" applyBorder="1" applyAlignment="1" applyProtection="1">
      <alignment horizontal="center"/>
    </xf>
    <xf numFmtId="0" fontId="6" fillId="11" borderId="16" xfId="4" applyFont="1" applyFill="1" applyBorder="1" applyAlignment="1" applyProtection="1">
      <alignment horizontal="center"/>
    </xf>
    <xf numFmtId="0" fontId="6" fillId="11" borderId="17" xfId="4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25" fillId="2" borderId="15" xfId="0" applyFont="1" applyFill="1" applyBorder="1" applyAlignment="1" applyProtection="1">
      <alignment horizontal="center"/>
    </xf>
    <xf numFmtId="0" fontId="25" fillId="2" borderId="16" xfId="0" applyFont="1" applyFill="1" applyBorder="1" applyAlignment="1" applyProtection="1">
      <alignment horizontal="center"/>
    </xf>
    <xf numFmtId="0" fontId="25" fillId="2" borderId="17" xfId="0" applyFont="1" applyFill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left" vertical="center"/>
    </xf>
    <xf numFmtId="0" fontId="26" fillId="2" borderId="2" xfId="0" applyFont="1" applyFill="1" applyBorder="1" applyAlignment="1" applyProtection="1">
      <alignment horizontal="left" vertical="center"/>
    </xf>
    <xf numFmtId="0" fontId="26" fillId="2" borderId="3" xfId="0" applyFont="1" applyFill="1" applyBorder="1" applyAlignment="1" applyProtection="1">
      <alignment horizontal="left" vertical="center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26" fillId="3" borderId="8" xfId="0" applyFont="1" applyFill="1" applyBorder="1" applyAlignment="1" applyProtection="1">
      <alignment horizontal="center" vertical="center"/>
    </xf>
    <xf numFmtId="0" fontId="26" fillId="3" borderId="0" xfId="0" applyFont="1" applyFill="1" applyBorder="1" applyAlignment="1" applyProtection="1">
      <alignment horizontal="center" vertical="center"/>
    </xf>
    <xf numFmtId="0" fontId="26" fillId="3" borderId="10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horizontal="center" vertical="center"/>
    </xf>
  </cellXfs>
  <cellStyles count="13">
    <cellStyle name="Comma 2" xfId="8"/>
    <cellStyle name="Komma" xfId="1" builtinId="3"/>
    <cellStyle name="Komma 2" xfId="6"/>
    <cellStyle name="Kontrollcelle" xfId="4" builtinId="23"/>
    <cellStyle name="Normal" xfId="0" builtinId="0"/>
    <cellStyle name="Normal 2" xfId="5"/>
    <cellStyle name="Normal 3" xfId="9"/>
    <cellStyle name="Normal 5 3" xfId="10"/>
    <cellStyle name="Percent 2" xfId="11"/>
    <cellStyle name="Percent 3" xfId="12"/>
    <cellStyle name="Prosent" xfId="2" builtinId="5"/>
    <cellStyle name="Prosent 2" xfId="7"/>
    <cellStyle name="Valuta" xfId="3" builtinId="4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129887</xdr:colOff>
      <xdr:row>1</xdr:row>
      <xdr:rowOff>69272</xdr:rowOff>
    </xdr:from>
    <xdr:to>
      <xdr:col>2</xdr:col>
      <xdr:colOff>5301961</xdr:colOff>
      <xdr:row>15</xdr:row>
      <xdr:rowOff>92652</xdr:rowOff>
    </xdr:to>
    <xdr:sp macro="" textlink="">
      <xdr:nvSpPr>
        <xdr:cNvPr id="3" name="TekstSylinder 2"/>
        <xdr:cNvSpPr txBox="1"/>
      </xdr:nvSpPr>
      <xdr:spPr>
        <a:xfrm>
          <a:off x="3480955" y="337704"/>
          <a:ext cx="5172074" cy="3279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/>
            <a:t>Informasjon i prismatrisene</a:t>
          </a:r>
        </a:p>
        <a:p>
          <a:r>
            <a:rPr lang="nb-NO" sz="1100" b="0"/>
            <a:t>Leverandør skal fylle inn alle hvite felter i alle fanebladene</a:t>
          </a:r>
          <a:r>
            <a:rPr lang="nb-NO" sz="1100" b="0" baseline="0"/>
            <a:t> inklusive denne forsiden. Unntatt er fanen "Sum strekninger".</a:t>
          </a:r>
        </a:p>
        <a:p>
          <a:endParaRPr lang="nb-NO" sz="1100" b="0" baseline="0"/>
        </a:p>
        <a:p>
          <a:r>
            <a:rPr lang="nb-NO" sz="1100" b="0" baseline="0"/>
            <a:t>Hele arbeidsboken er beskyttet slik at leverandøren i utgangspunktet kun har tilgang til de feltene som skal fylles inn. Man kan bevege seg fra ett innfyllingsfelt til et annet ved å trykke "tab".</a:t>
          </a:r>
        </a:p>
        <a:p>
          <a:endParaRPr lang="nb-NO" sz="1100" b="0" baseline="0"/>
        </a:p>
        <a:p>
          <a:r>
            <a:rPr lang="nb-NO" sz="1100" b="1" baseline="0"/>
            <a:t>Prising</a:t>
          </a:r>
        </a:p>
        <a:p>
          <a:r>
            <a:rPr lang="nb-NO" sz="1100" b="0" baseline="0"/>
            <a:t>Legg spesielt merke til punkter som angår prising i vedlegg B Kravspesifikasjon.</a:t>
          </a:r>
        </a:p>
        <a:p>
          <a:endParaRPr lang="nb-NO" sz="1100" b="0" baseline="0"/>
        </a:p>
        <a:p>
          <a:r>
            <a:rPr lang="nb-NO" sz="1100" b="1" baseline="0"/>
            <a:t>Anløpsfrekvens</a:t>
          </a:r>
        </a:p>
        <a:p>
          <a:r>
            <a:rPr lang="nb-NO" sz="1100" b="0" baseline="0"/>
            <a:t>Nederst i hver fane for strekninger er en tabell for anløpsfrekvens. Det skal angis antall avganger for hvert tidsrom uavhengig av kapasitet.</a:t>
          </a:r>
        </a:p>
        <a:p>
          <a:endParaRPr lang="nb-NO" sz="1100" b="0" baseline="0"/>
        </a:p>
        <a:p>
          <a:pPr algn="r"/>
          <a:endParaRPr lang="nb-NO" sz="1100" b="1" baseline="0"/>
        </a:p>
        <a:p>
          <a:endParaRPr lang="nb-NO" sz="1100" b="0" baseline="0"/>
        </a:p>
        <a:p>
          <a:endParaRPr lang="nb-NO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L16"/>
  <sheetViews>
    <sheetView view="pageBreakPreview" zoomScale="70" zoomScaleNormal="100" zoomScaleSheetLayoutView="70" workbookViewId="0">
      <selection activeCell="B5" sqref="B5"/>
    </sheetView>
  </sheetViews>
  <sheetFormatPr baseColWidth="10" defaultRowHeight="15" x14ac:dyDescent="0.25"/>
  <cols>
    <col min="1" max="1" width="27.5703125" bestFit="1" customWidth="1"/>
    <col min="2" max="2" width="42.7109375" customWidth="1"/>
    <col min="3" max="3" width="82.85546875" customWidth="1"/>
    <col min="4" max="4" width="23.42578125" customWidth="1"/>
  </cols>
  <sheetData>
    <row r="1" spans="1:12" ht="21" x14ac:dyDescent="0.35">
      <c r="A1" s="83" t="s">
        <v>54</v>
      </c>
      <c r="B1" s="83"/>
      <c r="C1" s="83"/>
      <c r="D1" s="83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8.5" x14ac:dyDescent="0.45">
      <c r="A4" s="47" t="s">
        <v>46</v>
      </c>
      <c r="B4" s="48"/>
      <c r="C4" s="48"/>
      <c r="D4" s="48"/>
      <c r="E4" s="46"/>
      <c r="F4" s="46"/>
      <c r="G4" s="46"/>
      <c r="H4" s="46"/>
      <c r="I4" s="46"/>
      <c r="J4" s="46"/>
      <c r="K4" s="46"/>
      <c r="L4" s="46"/>
    </row>
    <row r="5" spans="1:12" ht="18.75" x14ac:dyDescent="0.3">
      <c r="A5" s="45" t="s">
        <v>44</v>
      </c>
      <c r="B5" s="49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8.75" x14ac:dyDescent="0.3">
      <c r="A6" s="45" t="s">
        <v>45</v>
      </c>
      <c r="B6" s="49" t="s">
        <v>50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8.75" x14ac:dyDescent="0.3">
      <c r="A7" s="45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18.75" x14ac:dyDescent="0.3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18.75" x14ac:dyDescent="0.3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18.75" x14ac:dyDescent="0.3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18.75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8.75" x14ac:dyDescent="0.3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</sheetData>
  <sheetProtection sheet="1" selectLockedCells="1"/>
  <mergeCells count="1">
    <mergeCell ref="A1:D1"/>
  </mergeCells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8"/>
  <sheetViews>
    <sheetView view="pageBreakPreview" zoomScale="140" zoomScaleNormal="100" zoomScaleSheetLayoutView="140" workbookViewId="0">
      <selection activeCell="C5" sqref="C5"/>
    </sheetView>
  </sheetViews>
  <sheetFormatPr baseColWidth="10" defaultRowHeight="15" x14ac:dyDescent="0.25"/>
  <cols>
    <col min="1" max="1" width="15.85546875" customWidth="1"/>
    <col min="2" max="2" width="41.85546875" bestFit="1" customWidth="1"/>
  </cols>
  <sheetData>
    <row r="1" spans="1:4" ht="37.5" customHeight="1" x14ac:dyDescent="0.35">
      <c r="A1" s="84" t="str">
        <f>+"Gebyr for avbestilling og endring av økonomibillett "
&amp; Forside!B5</f>
        <v xml:space="preserve">Gebyr for avbestilling og endring av økonomibillett </v>
      </c>
      <c r="B1" s="85"/>
      <c r="C1" s="85"/>
      <c r="D1" s="50"/>
    </row>
    <row r="2" spans="1:4" ht="18.75" x14ac:dyDescent="0.3">
      <c r="A2" s="45"/>
      <c r="B2" s="51"/>
      <c r="C2" s="45"/>
      <c r="D2" s="45"/>
    </row>
    <row r="3" spans="1:4" ht="18.75" x14ac:dyDescent="0.3">
      <c r="A3" s="45"/>
      <c r="B3" s="45"/>
      <c r="C3" s="45"/>
      <c r="D3" s="45"/>
    </row>
    <row r="4" spans="1:4" ht="18.75" x14ac:dyDescent="0.3">
      <c r="A4" s="45"/>
      <c r="B4" s="45"/>
      <c r="C4" s="45"/>
      <c r="D4" s="45"/>
    </row>
    <row r="5" spans="1:4" ht="18.75" x14ac:dyDescent="0.3">
      <c r="A5" s="45"/>
      <c r="B5" s="52" t="s">
        <v>51</v>
      </c>
      <c r="C5" s="81"/>
      <c r="D5" s="45"/>
    </row>
    <row r="6" spans="1:4" ht="18.75" x14ac:dyDescent="0.3">
      <c r="A6" s="45"/>
      <c r="B6" s="45"/>
      <c r="C6" s="45"/>
      <c r="D6" s="45"/>
    </row>
    <row r="7" spans="1:4" ht="18.75" x14ac:dyDescent="0.3">
      <c r="A7" s="45"/>
      <c r="B7" s="45" t="str">
        <f>IF(Forside!B5="","Husk å fylle inn tilbydernavn på forsiden.","")</f>
        <v>Husk å fylle inn tilbydernavn på forsiden.</v>
      </c>
      <c r="C7" s="45"/>
      <c r="D7" s="45"/>
    </row>
    <row r="8" spans="1:4" ht="18.75" x14ac:dyDescent="0.3">
      <c r="A8" s="45"/>
      <c r="B8" s="45"/>
      <c r="C8" s="45"/>
      <c r="D8" s="45"/>
    </row>
  </sheetData>
  <sheetProtection sheet="1" objects="1" scenarios="1" selectLockedCell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Q12"/>
  <sheetViews>
    <sheetView showGridLines="0" zoomScale="90" zoomScaleNormal="90" workbookViewId="0">
      <selection activeCell="A2" sqref="A2"/>
    </sheetView>
  </sheetViews>
  <sheetFormatPr baseColWidth="10" defaultColWidth="9.140625" defaultRowHeight="12.75" outlineLevelCol="1" x14ac:dyDescent="0.2"/>
  <cols>
    <col min="1" max="1" width="3" style="55" bestFit="1" customWidth="1"/>
    <col min="2" max="2" width="28.140625" style="55" customWidth="1"/>
    <col min="3" max="3" width="13.140625" style="55" customWidth="1"/>
    <col min="4" max="4" width="22.7109375" style="55" bestFit="1" customWidth="1"/>
    <col min="5" max="6" width="9.28515625" style="55" customWidth="1"/>
    <col min="7" max="7" width="15.42578125" style="55" customWidth="1"/>
    <col min="8" max="8" width="13.85546875" style="55" bestFit="1" customWidth="1"/>
    <col min="9" max="9" width="20.85546875" style="55" customWidth="1"/>
    <col min="10" max="10" width="21.42578125" style="56" customWidth="1"/>
    <col min="11" max="11" width="9.140625" style="55"/>
    <col min="12" max="12" width="15" style="55" customWidth="1"/>
    <col min="13" max="13" width="26.7109375" style="55" hidden="1" customWidth="1" outlineLevel="1"/>
    <col min="14" max="14" width="12.140625" style="55" hidden="1" customWidth="1" outlineLevel="1"/>
    <col min="15" max="15" width="4" style="55" hidden="1" customWidth="1" outlineLevel="1"/>
    <col min="16" max="16" width="9.140625" style="55" hidden="1" customWidth="1" outlineLevel="1"/>
    <col min="17" max="17" width="9.140625" style="55" collapsed="1"/>
    <col min="18" max="16384" width="9.140625" style="55"/>
  </cols>
  <sheetData>
    <row r="1" spans="1:15" ht="20.25" x14ac:dyDescent="0.3">
      <c r="A1" s="53" t="str">
        <f>+"Flyreiser prismatrise D: "&amp;Forside!B5</f>
        <v xml:space="preserve">Flyreiser prismatrise D: </v>
      </c>
      <c r="B1" s="54"/>
      <c r="G1" s="55" t="str">
        <f>IF(Forside!B5="","Husk å fylle inn tilbydernavn på forsiden.","")</f>
        <v>Husk å fylle inn tilbydernavn på forsiden.</v>
      </c>
    </row>
    <row r="2" spans="1:15" ht="18.75" x14ac:dyDescent="0.3">
      <c r="A2" s="57"/>
    </row>
    <row r="3" spans="1:15" ht="13.5" thickBot="1" x14ac:dyDescent="0.25"/>
    <row r="4" spans="1:15" ht="21" thickBot="1" x14ac:dyDescent="0.35">
      <c r="A4" s="57"/>
      <c r="B4" s="58" t="s">
        <v>21</v>
      </c>
    </row>
    <row r="5" spans="1:15" ht="20.25" x14ac:dyDescent="0.3">
      <c r="A5" s="53" t="s">
        <v>15</v>
      </c>
    </row>
    <row r="6" spans="1:15" s="63" customFormat="1" ht="38.25" x14ac:dyDescent="0.2">
      <c r="A6" s="59"/>
      <c r="B6" s="60" t="s">
        <v>16</v>
      </c>
      <c r="C6" s="61" t="s">
        <v>17</v>
      </c>
      <c r="D6" s="61" t="s">
        <v>53</v>
      </c>
      <c r="E6" s="61" t="s">
        <v>18</v>
      </c>
      <c r="F6" s="61" t="s">
        <v>40</v>
      </c>
      <c r="G6" s="61" t="s">
        <v>41</v>
      </c>
      <c r="H6" s="61" t="s">
        <v>42</v>
      </c>
      <c r="I6" s="61" t="s">
        <v>39</v>
      </c>
      <c r="J6" s="62" t="s">
        <v>19</v>
      </c>
      <c r="L6" s="64" t="s">
        <v>43</v>
      </c>
    </row>
    <row r="7" spans="1:15" x14ac:dyDescent="0.2">
      <c r="A7" s="65">
        <v>1</v>
      </c>
      <c r="B7" s="65" t="s">
        <v>47</v>
      </c>
      <c r="C7" s="66" t="s">
        <v>48</v>
      </c>
      <c r="D7" s="67">
        <v>13000</v>
      </c>
      <c r="E7" s="68">
        <v>0.5</v>
      </c>
      <c r="F7" s="68">
        <v>0.5</v>
      </c>
      <c r="G7" s="69">
        <f>+'Oslo  - Lakselv'!M14</f>
        <v>0</v>
      </c>
      <c r="H7" s="69">
        <f>+'Oslo  - Lakselv'!M18</f>
        <v>0</v>
      </c>
      <c r="I7" s="69">
        <f>G7*E7+H7*F7</f>
        <v>0</v>
      </c>
      <c r="J7" s="70">
        <f>I7*D7/$D$8</f>
        <v>0</v>
      </c>
      <c r="L7" s="71">
        <f>+'Oslo  - Lakselv'!M26</f>
        <v>0</v>
      </c>
      <c r="M7" s="55">
        <v>1</v>
      </c>
      <c r="N7" s="55" t="str">
        <f t="shared" ref="N7" si="0">+MID(B7,1,FIND(" ",B7))</f>
        <v xml:space="preserve">Oslo </v>
      </c>
      <c r="O7" s="55" t="str">
        <f>+MID(B7,FIND(" ",B7)+3,111)</f>
        <v>Lakselv</v>
      </c>
    </row>
    <row r="8" spans="1:15" s="77" customFormat="1" ht="18.75" customHeight="1" x14ac:dyDescent="0.2">
      <c r="A8" s="72"/>
      <c r="B8" s="73" t="s">
        <v>20</v>
      </c>
      <c r="C8" s="73"/>
      <c r="D8" s="74">
        <f>SUM(D7:D7)</f>
        <v>13000</v>
      </c>
      <c r="E8" s="73"/>
      <c r="F8" s="73"/>
      <c r="G8" s="74"/>
      <c r="H8" s="74"/>
      <c r="I8" s="75">
        <f>SUM(I7:I7)</f>
        <v>0</v>
      </c>
      <c r="J8" s="76">
        <f>SUM(J7:J7)</f>
        <v>0</v>
      </c>
      <c r="L8" s="78">
        <f>SUM(L7:L7)</f>
        <v>0</v>
      </c>
    </row>
    <row r="10" spans="1:15" ht="15" x14ac:dyDescent="0.25">
      <c r="B10" s="79"/>
    </row>
    <row r="11" spans="1:15" ht="15" x14ac:dyDescent="0.25">
      <c r="C11" s="80"/>
      <c r="D11" s="80"/>
      <c r="E11" s="80"/>
      <c r="F11" s="80"/>
    </row>
    <row r="12" spans="1:15" ht="15" x14ac:dyDescent="0.25">
      <c r="C12" s="80"/>
      <c r="D12" s="80"/>
      <c r="E12" s="80"/>
      <c r="F12" s="80"/>
    </row>
  </sheetData>
  <sheetProtection sheet="1" objects="1" scenarios="1" selectLockedCells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rgb="FFFFFF00"/>
    <pageSetUpPr fitToPage="1"/>
  </sheetPr>
  <dimension ref="A1:Y41"/>
  <sheetViews>
    <sheetView showGridLines="0" tabSelected="1" view="pageBreakPreview" topLeftCell="A2" zoomScale="70" zoomScaleNormal="40" zoomScaleSheetLayoutView="70" workbookViewId="0">
      <selection activeCell="E11" sqref="E11"/>
    </sheetView>
  </sheetViews>
  <sheetFormatPr baseColWidth="10" defaultColWidth="11.42578125" defaultRowHeight="15" x14ac:dyDescent="0.25"/>
  <cols>
    <col min="1" max="1" width="5" style="1" customWidth="1"/>
    <col min="2" max="2" width="11.5703125" style="2" customWidth="1"/>
    <col min="3" max="3" width="17.42578125" style="1" customWidth="1"/>
    <col min="4" max="4" width="20.5703125" style="1" customWidth="1"/>
    <col min="5" max="5" width="13" style="1" customWidth="1"/>
    <col min="6" max="6" width="21.5703125" style="1" customWidth="1"/>
    <col min="7" max="7" width="19" style="1" customWidth="1"/>
    <col min="8" max="8" width="26" style="1" customWidth="1"/>
    <col min="9" max="9" width="17.42578125" style="1" customWidth="1"/>
    <col min="10" max="10" width="18.7109375" style="1" customWidth="1"/>
    <col min="11" max="11" width="16.85546875" style="1" customWidth="1"/>
    <col min="12" max="12" width="13.85546875" style="1" customWidth="1"/>
    <col min="13" max="13" width="14.140625" style="1" hidden="1" customWidth="1"/>
    <col min="14" max="14" width="14.140625" style="1" customWidth="1"/>
    <col min="15" max="15" width="22.28515625" style="1" customWidth="1"/>
    <col min="16" max="16" width="11.28515625" style="1" customWidth="1"/>
    <col min="17" max="17" width="22.7109375" style="1" customWidth="1"/>
    <col min="18" max="18" width="21.42578125" style="1" customWidth="1"/>
    <col min="19" max="19" width="8.28515625" style="1" customWidth="1"/>
    <col min="20" max="20" width="12.28515625" style="1" customWidth="1"/>
    <col min="21" max="21" width="9.140625" style="1" bestFit="1" customWidth="1"/>
    <col min="22" max="23" width="8.28515625" style="1" customWidth="1"/>
    <col min="24" max="24" width="0.7109375" style="1" customWidth="1"/>
    <col min="25" max="16384" width="11.42578125" style="1"/>
  </cols>
  <sheetData>
    <row r="1" spans="1:25" ht="14.25" hidden="1" customHeight="1" x14ac:dyDescent="0.25">
      <c r="A1" s="1">
        <v>1</v>
      </c>
      <c r="B1" s="2" t="str">
        <f>+VLOOKUP(A1,'Sum strekninger'!M7:O7,2,FALSE)</f>
        <v xml:space="preserve">Oslo </v>
      </c>
      <c r="C1" s="1" t="str">
        <f>+VLOOKUP(A1,'Sum strekninger'!M7:O7,3,FALSE)</f>
        <v>Lakselv</v>
      </c>
    </row>
    <row r="2" spans="1:25" ht="14.25" customHeight="1" thickBot="1" x14ac:dyDescent="0.3"/>
    <row r="3" spans="1:25" ht="27" thickBot="1" x14ac:dyDescent="0.45">
      <c r="B3" s="3" t="s">
        <v>49</v>
      </c>
      <c r="J3" s="92" t="s">
        <v>0</v>
      </c>
      <c r="K3" s="93"/>
      <c r="L3" s="93"/>
      <c r="M3" s="94"/>
    </row>
    <row r="4" spans="1:25" ht="27" thickBot="1" x14ac:dyDescent="0.45">
      <c r="B4" s="96" t="str">
        <f>+B1&amp;" - "&amp;C1</f>
        <v>Oslo  - Lakselv</v>
      </c>
      <c r="C4" s="97"/>
      <c r="D4" s="98"/>
    </row>
    <row r="5" spans="1:25" ht="15.75" x14ac:dyDescent="0.25">
      <c r="G5" s="4"/>
      <c r="H5" s="4"/>
      <c r="I5" s="4"/>
    </row>
    <row r="6" spans="1:25" ht="21" x14ac:dyDescent="0.35">
      <c r="B6" s="1"/>
      <c r="C6" s="5"/>
      <c r="D6" s="95" t="s">
        <v>1</v>
      </c>
      <c r="E6" s="95"/>
      <c r="F6" s="99" t="str">
        <f>IF(Forside!B5="","Husk å fylle inn tilbydernavn på forsiden.",Forside!B5)</f>
        <v>Husk å fylle inn tilbydernavn på forsiden.</v>
      </c>
      <c r="G6" s="100"/>
      <c r="H6" s="101"/>
      <c r="I6" s="4"/>
    </row>
    <row r="7" spans="1:25" ht="15" customHeight="1" x14ac:dyDescent="0.25">
      <c r="B7" s="10"/>
      <c r="C7" s="10"/>
      <c r="D7" s="10"/>
      <c r="E7" s="10"/>
      <c r="K7" s="20"/>
      <c r="L7" s="20"/>
      <c r="M7" s="20"/>
      <c r="N7" s="20"/>
      <c r="O7" s="20"/>
    </row>
    <row r="8" spans="1:25" ht="18.75" x14ac:dyDescent="0.25">
      <c r="B8" s="10"/>
      <c r="C8" s="10"/>
      <c r="D8" s="10"/>
      <c r="E8" s="10"/>
      <c r="F8" s="10"/>
      <c r="G8" s="10"/>
      <c r="H8" s="10"/>
      <c r="I8" s="10"/>
      <c r="J8" s="10"/>
      <c r="K8" s="20"/>
      <c r="L8" s="20"/>
      <c r="M8" s="20"/>
      <c r="N8" s="20"/>
      <c r="O8" s="20"/>
    </row>
    <row r="9" spans="1:25" ht="15" customHeight="1" x14ac:dyDescent="0.25">
      <c r="B9" s="10"/>
      <c r="C9" s="23"/>
      <c r="D9" s="23"/>
      <c r="E9" s="23"/>
      <c r="F9" s="23"/>
      <c r="G9" s="23"/>
      <c r="H9" s="23"/>
      <c r="I9" s="23"/>
      <c r="J9" s="23"/>
      <c r="K9" s="20"/>
      <c r="L9" s="20"/>
      <c r="M9" s="20"/>
      <c r="N9" s="20"/>
      <c r="O9" s="20"/>
    </row>
    <row r="10" spans="1:25" ht="15" customHeight="1" x14ac:dyDescent="0.25">
      <c r="B10" s="10"/>
      <c r="C10" s="86" t="s">
        <v>52</v>
      </c>
      <c r="D10" s="87"/>
      <c r="E10" s="88"/>
      <c r="F10" s="23"/>
      <c r="G10" s="23"/>
      <c r="H10" s="23"/>
      <c r="I10" s="23"/>
      <c r="J10" s="23"/>
      <c r="K10" s="20"/>
      <c r="L10" s="20"/>
      <c r="M10" s="20"/>
      <c r="N10" s="20"/>
      <c r="O10" s="20"/>
    </row>
    <row r="11" spans="1:25" ht="15" customHeight="1" x14ac:dyDescent="0.25">
      <c r="B11" s="10"/>
      <c r="C11" s="21" t="s">
        <v>3</v>
      </c>
      <c r="D11" s="22"/>
      <c r="E11" s="34"/>
      <c r="F11" s="23"/>
      <c r="G11" s="23"/>
      <c r="H11" s="23"/>
      <c r="I11" s="23"/>
      <c r="J11" s="23"/>
      <c r="K11" s="20"/>
      <c r="L11" s="20"/>
      <c r="M11" s="20"/>
      <c r="N11" s="20"/>
      <c r="O11" s="20"/>
    </row>
    <row r="12" spans="1:25" ht="15" customHeight="1" x14ac:dyDescent="0.25">
      <c r="B12" s="10"/>
      <c r="C12" s="32" t="s">
        <v>37</v>
      </c>
      <c r="D12" s="33"/>
      <c r="E12" s="31">
        <f>+E11*(1+E13)</f>
        <v>0</v>
      </c>
      <c r="F12" s="23"/>
      <c r="G12" s="23"/>
      <c r="H12" s="23"/>
      <c r="I12" s="23"/>
      <c r="J12" s="23"/>
      <c r="K12" s="20"/>
      <c r="L12" s="20"/>
      <c r="M12" s="20"/>
      <c r="N12" s="20"/>
      <c r="O12" s="20"/>
    </row>
    <row r="13" spans="1:25" ht="15" customHeight="1" x14ac:dyDescent="0.25">
      <c r="B13" s="10"/>
      <c r="C13" s="21" t="s">
        <v>2</v>
      </c>
      <c r="D13" s="22"/>
      <c r="E13" s="82"/>
      <c r="F13" s="23"/>
      <c r="G13" s="23"/>
      <c r="H13" s="23"/>
      <c r="I13" s="23"/>
      <c r="J13" s="23"/>
      <c r="K13" s="20"/>
      <c r="L13" s="20"/>
      <c r="M13" s="20"/>
      <c r="N13" s="20"/>
      <c r="O13" s="20"/>
    </row>
    <row r="14" spans="1:25" ht="15" customHeight="1" thickBot="1" x14ac:dyDescent="0.3">
      <c r="B14" s="10"/>
      <c r="C14" s="23"/>
      <c r="D14" s="23"/>
      <c r="E14" s="23"/>
      <c r="F14" s="23"/>
      <c r="G14" s="23"/>
      <c r="H14" s="23"/>
      <c r="I14" s="23"/>
      <c r="J14" s="23"/>
      <c r="K14" s="20"/>
      <c r="L14" s="20"/>
      <c r="M14" s="42">
        <f>+SUM(M17:M17)</f>
        <v>0</v>
      </c>
      <c r="N14" s="20"/>
      <c r="O14" s="20"/>
    </row>
    <row r="15" spans="1:25" s="10" customFormat="1" ht="21.75" thickBot="1" x14ac:dyDescent="0.4">
      <c r="A15" s="9"/>
      <c r="B15" s="89" t="s">
        <v>24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0" customFormat="1" ht="85.5" customHeight="1" thickBot="1" x14ac:dyDescent="0.3">
      <c r="A16" s="9"/>
      <c r="B16" s="24" t="s">
        <v>27</v>
      </c>
      <c r="C16" s="25" t="s">
        <v>25</v>
      </c>
      <c r="D16" s="24" t="s">
        <v>36</v>
      </c>
      <c r="E16" s="24" t="s">
        <v>35</v>
      </c>
      <c r="F16" s="24" t="s">
        <v>31</v>
      </c>
      <c r="G16" s="25" t="s">
        <v>32</v>
      </c>
      <c r="H16" s="24" t="s">
        <v>33</v>
      </c>
      <c r="I16" s="24" t="s">
        <v>34</v>
      </c>
      <c r="J16" s="24" t="s">
        <v>30</v>
      </c>
      <c r="K16" s="26" t="s">
        <v>38</v>
      </c>
      <c r="L16" s="24" t="s">
        <v>28</v>
      </c>
      <c r="M16" s="25" t="s">
        <v>29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10" customFormat="1" x14ac:dyDescent="0.25">
      <c r="A17" s="19"/>
      <c r="B17" s="35"/>
      <c r="C17" s="36"/>
      <c r="D17" s="27">
        <f t="shared" ref="D17" si="0">+(IF(E17=0,0,(E17+S16)*((1+$E$13)))+(IF(E17=0,0,($E$11*(1+$E$13)))))</f>
        <v>0</v>
      </c>
      <c r="E17" s="37"/>
      <c r="F17" s="38"/>
      <c r="G17" s="28">
        <f t="shared" ref="G17" si="1">+F17*E17</f>
        <v>0</v>
      </c>
      <c r="H17" s="28">
        <f t="shared" ref="H17" si="2">+E17-G17</f>
        <v>0</v>
      </c>
      <c r="I17" s="28">
        <f t="shared" ref="I17" si="3">IF(H17=0,0,(+$E$11))</f>
        <v>0</v>
      </c>
      <c r="J17" s="28">
        <f t="shared" ref="J17" si="4">IF(H17=0,0,(H17*$E$13))+$E$11*$E$13</f>
        <v>0</v>
      </c>
      <c r="K17" s="28">
        <f t="shared" ref="K17" si="5">IF(H17=0,0,(I17+J17))</f>
        <v>0</v>
      </c>
      <c r="L17" s="29">
        <f t="shared" ref="L17" si="6">+K17+H17</f>
        <v>0</v>
      </c>
      <c r="M17" s="30">
        <f>+L17*1</f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9.5" thickBot="1" x14ac:dyDescent="0.3">
      <c r="M18" s="42">
        <f>+SUM(M21:M21)</f>
        <v>0</v>
      </c>
    </row>
    <row r="19" spans="1:25" s="10" customFormat="1" ht="21.75" thickBot="1" x14ac:dyDescent="0.4">
      <c r="A19" s="9"/>
      <c r="B19" s="89" t="s">
        <v>26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10" customFormat="1" ht="87.75" customHeight="1" thickBot="1" x14ac:dyDescent="0.3">
      <c r="A20" s="9"/>
      <c r="B20" s="24" t="s">
        <v>27</v>
      </c>
      <c r="C20" s="25" t="s">
        <v>25</v>
      </c>
      <c r="D20" s="24" t="s">
        <v>36</v>
      </c>
      <c r="E20" s="24" t="s">
        <v>35</v>
      </c>
      <c r="F20" s="24" t="s">
        <v>31</v>
      </c>
      <c r="G20" s="25" t="s">
        <v>32</v>
      </c>
      <c r="H20" s="24" t="s">
        <v>33</v>
      </c>
      <c r="I20" s="24" t="s">
        <v>34</v>
      </c>
      <c r="J20" s="24" t="s">
        <v>30</v>
      </c>
      <c r="K20" s="26" t="s">
        <v>38</v>
      </c>
      <c r="L20" s="24" t="s">
        <v>28</v>
      </c>
      <c r="M20" s="25" t="s">
        <v>29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10" customFormat="1" x14ac:dyDescent="0.25">
      <c r="A21" s="19"/>
      <c r="B21" s="35"/>
      <c r="C21" s="39"/>
      <c r="D21" s="27">
        <f t="shared" ref="D21" si="7">+(IF(E21=0,0,(E21+S20)*((1+$E$13)))+(IF(E21=0,0,($E$11*(1+$E$13)))))</f>
        <v>0</v>
      </c>
      <c r="E21" s="37"/>
      <c r="F21" s="38"/>
      <c r="G21" s="28">
        <f t="shared" ref="G21" si="8">+F21*E21</f>
        <v>0</v>
      </c>
      <c r="H21" s="28">
        <f t="shared" ref="H21" si="9">+E21-G21</f>
        <v>0</v>
      </c>
      <c r="I21" s="28">
        <f t="shared" ref="I21" si="10">IF(H21=0,0,(+$E$11))</f>
        <v>0</v>
      </c>
      <c r="J21" s="28">
        <f t="shared" ref="J21" si="11">IF(H21=0,0,(H21*$E$13))+$E$11*$E$13</f>
        <v>0</v>
      </c>
      <c r="K21" s="28">
        <f t="shared" ref="K21" si="12">IF(H21=0,0,(I21+J21))</f>
        <v>0</v>
      </c>
      <c r="L21" s="29">
        <f t="shared" ref="L21" si="13">+K21+H21</f>
        <v>0</v>
      </c>
      <c r="M21" s="30">
        <f>+L21*1</f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x14ac:dyDescent="0.25">
      <c r="B22" s="1"/>
      <c r="I22" s="6"/>
      <c r="J22" s="6"/>
    </row>
    <row r="23" spans="1:25" s="8" customForma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O23" s="1"/>
      <c r="P23" s="1"/>
      <c r="Q23" s="1"/>
      <c r="X23" s="7"/>
    </row>
    <row r="24" spans="1:25" s="8" customFormat="1" ht="14.25" customHeight="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Q24" s="18"/>
      <c r="R24" s="18"/>
      <c r="S24" s="18"/>
      <c r="T24" s="18"/>
      <c r="U24" s="18"/>
      <c r="V24" s="18"/>
      <c r="W24" s="18"/>
    </row>
    <row r="25" spans="1:25" s="8" customFormat="1" ht="14.25" customHeight="1" x14ac:dyDescent="0.25">
      <c r="B25" s="18"/>
      <c r="C25" s="102" t="str">
        <f>"Antall avganger fra 
"&amp;B1&amp;" til "&amp;C1</f>
        <v>Antall avganger fra 
Oslo  til Lakselv</v>
      </c>
      <c r="D25" s="103"/>
      <c r="E25" s="108" t="s">
        <v>4</v>
      </c>
      <c r="F25" s="109"/>
      <c r="G25" s="109"/>
      <c r="H25" s="109"/>
      <c r="I25" s="109"/>
      <c r="J25" s="109"/>
      <c r="K25" s="109"/>
      <c r="Q25" s="18"/>
      <c r="R25" s="18"/>
      <c r="S25" s="18"/>
      <c r="T25" s="18"/>
      <c r="U25" s="18"/>
      <c r="V25" s="18"/>
      <c r="W25" s="18"/>
    </row>
    <row r="26" spans="1:25" s="8" customFormat="1" ht="14.25" customHeight="1" x14ac:dyDescent="0.25">
      <c r="B26" s="18"/>
      <c r="C26" s="104"/>
      <c r="D26" s="105"/>
      <c r="E26" s="110"/>
      <c r="F26" s="111"/>
      <c r="G26" s="111"/>
      <c r="H26" s="111"/>
      <c r="I26" s="111"/>
      <c r="J26" s="111"/>
      <c r="K26" s="111"/>
      <c r="M26" s="8">
        <f>+M27+M36</f>
        <v>0</v>
      </c>
      <c r="Q26" s="18"/>
      <c r="R26" s="18"/>
      <c r="S26" s="18"/>
      <c r="T26" s="18"/>
      <c r="U26" s="18"/>
      <c r="V26" s="18"/>
      <c r="W26" s="18"/>
    </row>
    <row r="27" spans="1:25" s="8" customFormat="1" ht="14.25" customHeight="1" x14ac:dyDescent="0.25">
      <c r="B27" s="18"/>
      <c r="C27" s="106"/>
      <c r="D27" s="107"/>
      <c r="E27" s="11" t="s">
        <v>5</v>
      </c>
      <c r="F27" s="11" t="s">
        <v>6</v>
      </c>
      <c r="G27" s="11" t="s">
        <v>7</v>
      </c>
      <c r="H27" s="11" t="s">
        <v>8</v>
      </c>
      <c r="I27" s="11" t="s">
        <v>9</v>
      </c>
      <c r="J27" s="11" t="s">
        <v>22</v>
      </c>
      <c r="K27" s="11" t="s">
        <v>23</v>
      </c>
      <c r="M27" s="8">
        <f>+SUM(M29:M31)</f>
        <v>0</v>
      </c>
      <c r="Q27" s="18"/>
      <c r="R27" s="18"/>
      <c r="S27" s="18"/>
      <c r="T27" s="18"/>
      <c r="U27" s="18"/>
      <c r="V27" s="18"/>
      <c r="W27" s="18"/>
    </row>
    <row r="28" spans="1:25" s="8" customFormat="1" ht="14.25" customHeight="1" x14ac:dyDescent="0.25">
      <c r="B28" s="18"/>
      <c r="C28" s="12" t="s">
        <v>10</v>
      </c>
      <c r="D28" s="13" t="s">
        <v>11</v>
      </c>
      <c r="E28" s="14">
        <v>0.5</v>
      </c>
      <c r="F28" s="14">
        <v>0</v>
      </c>
      <c r="G28" s="14">
        <v>0</v>
      </c>
      <c r="H28" s="14">
        <v>0</v>
      </c>
      <c r="I28" s="14">
        <v>0.5</v>
      </c>
      <c r="J28" s="14">
        <v>0</v>
      </c>
      <c r="K28" s="14">
        <v>0</v>
      </c>
      <c r="L28" s="41"/>
      <c r="M28" s="41">
        <f>+SUM(E28:K28)</f>
        <v>1</v>
      </c>
      <c r="Q28" s="18"/>
      <c r="R28" s="18"/>
      <c r="S28" s="18"/>
      <c r="T28" s="18"/>
      <c r="U28" s="18"/>
      <c r="V28" s="18"/>
      <c r="W28" s="18"/>
    </row>
    <row r="29" spans="1:25" s="8" customFormat="1" ht="14.25" customHeight="1" x14ac:dyDescent="0.25">
      <c r="B29" s="18"/>
      <c r="C29" s="15" t="s">
        <v>12</v>
      </c>
      <c r="D29" s="14">
        <v>0.16666666666666669</v>
      </c>
      <c r="E29" s="40"/>
      <c r="F29" s="40"/>
      <c r="G29" s="40"/>
      <c r="H29" s="40"/>
      <c r="I29" s="40"/>
      <c r="J29" s="40"/>
      <c r="K29" s="40"/>
      <c r="M29" s="8">
        <f>+SUMPRODUCT($E$28:$K$28,E29:K29)*D29</f>
        <v>0</v>
      </c>
      <c r="O29" s="18"/>
      <c r="Q29" s="18"/>
      <c r="R29" s="18"/>
      <c r="S29" s="18"/>
      <c r="T29" s="18"/>
      <c r="U29" s="18"/>
      <c r="V29" s="18"/>
      <c r="W29" s="18"/>
    </row>
    <row r="30" spans="1:25" s="8" customFormat="1" ht="14.25" customHeight="1" x14ac:dyDescent="0.25">
      <c r="B30" s="18"/>
      <c r="C30" s="16" t="s">
        <v>13</v>
      </c>
      <c r="D30" s="14">
        <v>0.16666666666666669</v>
      </c>
      <c r="E30" s="40"/>
      <c r="F30" s="40"/>
      <c r="G30" s="40"/>
      <c r="H30" s="40"/>
      <c r="I30" s="40"/>
      <c r="J30" s="40"/>
      <c r="K30" s="40"/>
      <c r="M30" s="8">
        <f t="shared" ref="M30:M31" si="14">+SUMPRODUCT($E$28:$K$28,E30:K30)*D30</f>
        <v>0</v>
      </c>
      <c r="O30" s="18"/>
      <c r="Q30" s="18"/>
      <c r="R30" s="18"/>
      <c r="S30" s="18"/>
      <c r="T30" s="18"/>
      <c r="U30" s="18"/>
      <c r="V30" s="18"/>
      <c r="W30" s="18"/>
    </row>
    <row r="31" spans="1:25" x14ac:dyDescent="0.25">
      <c r="C31" s="17" t="s">
        <v>14</v>
      </c>
      <c r="D31" s="14">
        <v>0.16666666666666669</v>
      </c>
      <c r="E31" s="40"/>
      <c r="F31" s="40"/>
      <c r="G31" s="40"/>
      <c r="H31" s="40"/>
      <c r="I31" s="40"/>
      <c r="J31" s="40"/>
      <c r="K31" s="40"/>
      <c r="L31" s="8"/>
      <c r="M31" s="8">
        <f t="shared" si="14"/>
        <v>0</v>
      </c>
    </row>
    <row r="32" spans="1:25" x14ac:dyDescent="0.25">
      <c r="B32" s="1"/>
      <c r="D32" s="43"/>
    </row>
    <row r="33" spans="2:15" x14ac:dyDescent="0.25">
      <c r="B33" s="1"/>
    </row>
    <row r="34" spans="2:15" x14ac:dyDescent="0.25">
      <c r="C34" s="102" t="str">
        <f>"Antall avganger fra 
"&amp;C1&amp;" til "&amp;B1</f>
        <v xml:space="preserve">Antall avganger fra 
Lakselv til Oslo </v>
      </c>
      <c r="D34" s="103"/>
      <c r="E34" s="108" t="s">
        <v>4</v>
      </c>
      <c r="F34" s="109"/>
      <c r="G34" s="109"/>
      <c r="H34" s="109"/>
      <c r="I34" s="109"/>
      <c r="J34" s="109"/>
      <c r="K34" s="109"/>
    </row>
    <row r="35" spans="2:15" x14ac:dyDescent="0.25">
      <c r="C35" s="104"/>
      <c r="D35" s="105"/>
      <c r="E35" s="110"/>
      <c r="F35" s="111"/>
      <c r="G35" s="111"/>
      <c r="H35" s="111"/>
      <c r="I35" s="111"/>
      <c r="J35" s="111"/>
      <c r="K35" s="111"/>
    </row>
    <row r="36" spans="2:15" x14ac:dyDescent="0.25">
      <c r="C36" s="106"/>
      <c r="D36" s="107"/>
      <c r="E36" s="11" t="s">
        <v>5</v>
      </c>
      <c r="F36" s="11" t="s">
        <v>6</v>
      </c>
      <c r="G36" s="11" t="s">
        <v>7</v>
      </c>
      <c r="H36" s="11" t="s">
        <v>8</v>
      </c>
      <c r="I36" s="11" t="s">
        <v>9</v>
      </c>
      <c r="J36" s="11" t="s">
        <v>22</v>
      </c>
      <c r="K36" s="11" t="s">
        <v>23</v>
      </c>
      <c r="L36" s="8"/>
      <c r="M36" s="8">
        <f>+SUM(M38:M40)</f>
        <v>0</v>
      </c>
    </row>
    <row r="37" spans="2:15" x14ac:dyDescent="0.25">
      <c r="C37" s="12" t="s">
        <v>10</v>
      </c>
      <c r="D37" s="13" t="s">
        <v>11</v>
      </c>
      <c r="E37" s="14">
        <v>0.5</v>
      </c>
      <c r="F37" s="14">
        <v>0</v>
      </c>
      <c r="G37" s="14">
        <v>0</v>
      </c>
      <c r="H37" s="14">
        <v>0</v>
      </c>
      <c r="I37" s="14">
        <v>0.5</v>
      </c>
      <c r="J37" s="14">
        <v>0</v>
      </c>
      <c r="K37" s="14">
        <v>0</v>
      </c>
      <c r="L37" s="43"/>
      <c r="M37" s="41">
        <f>+SUM(E37:K37)</f>
        <v>1</v>
      </c>
    </row>
    <row r="38" spans="2:15" x14ac:dyDescent="0.25">
      <c r="B38" s="10"/>
      <c r="C38" s="15" t="s">
        <v>12</v>
      </c>
      <c r="D38" s="14">
        <v>0.16666666666666669</v>
      </c>
      <c r="E38" s="40"/>
      <c r="F38" s="40"/>
      <c r="G38" s="40"/>
      <c r="H38" s="40"/>
      <c r="I38" s="40"/>
      <c r="J38" s="40"/>
      <c r="K38" s="40"/>
      <c r="L38" s="8"/>
      <c r="M38" s="8">
        <f>+SUMPRODUCT($E$37:$K$37,E38:K38)*D38</f>
        <v>0</v>
      </c>
    </row>
    <row r="39" spans="2:15" x14ac:dyDescent="0.25">
      <c r="B39" s="10"/>
      <c r="C39" s="16" t="s">
        <v>13</v>
      </c>
      <c r="D39" s="14">
        <v>0.16666666666666669</v>
      </c>
      <c r="E39" s="40"/>
      <c r="F39" s="40"/>
      <c r="G39" s="40"/>
      <c r="H39" s="40"/>
      <c r="I39" s="40"/>
      <c r="J39" s="40"/>
      <c r="K39" s="40"/>
      <c r="L39" s="8"/>
      <c r="M39" s="8">
        <f t="shared" ref="M39:M40" si="15">+SUMPRODUCT($E$37:$K$37,E39:K39)*D39</f>
        <v>0</v>
      </c>
    </row>
    <row r="40" spans="2:15" x14ac:dyDescent="0.25">
      <c r="B40" s="10"/>
      <c r="C40" s="17" t="s">
        <v>14</v>
      </c>
      <c r="D40" s="14">
        <v>0.16666666666666669</v>
      </c>
      <c r="E40" s="40"/>
      <c r="F40" s="40"/>
      <c r="G40" s="40"/>
      <c r="H40" s="40"/>
      <c r="I40" s="40"/>
      <c r="J40" s="40"/>
      <c r="K40" s="40"/>
      <c r="L40" s="8"/>
      <c r="M40" s="8">
        <f t="shared" si="15"/>
        <v>0</v>
      </c>
    </row>
    <row r="41" spans="2:15" ht="15" hidden="1" customHeight="1" x14ac:dyDescent="0.25">
      <c r="B41" s="10"/>
      <c r="C41" s="10"/>
      <c r="D41" s="44">
        <f>SUM(D38:D40)</f>
        <v>0.5</v>
      </c>
      <c r="E41" s="10"/>
      <c r="K41" s="20"/>
      <c r="L41" s="20"/>
      <c r="M41" s="20"/>
      <c r="N41" s="20"/>
      <c r="O41" s="20"/>
    </row>
  </sheetData>
  <sheetProtection sheet="1" selectLockedCells="1"/>
  <mergeCells count="11">
    <mergeCell ref="C34:D36"/>
    <mergeCell ref="E34:K35"/>
    <mergeCell ref="E25:K26"/>
    <mergeCell ref="C25:D27"/>
    <mergeCell ref="B19:M19"/>
    <mergeCell ref="C10:E10"/>
    <mergeCell ref="B15:M15"/>
    <mergeCell ref="J3:M3"/>
    <mergeCell ref="D6:E6"/>
    <mergeCell ref="B4:D4"/>
    <mergeCell ref="F6:H6"/>
  </mergeCells>
  <conditionalFormatting sqref="M28">
    <cfRule type="cellIs" dxfId="1" priority="3" operator="notEqual">
      <formula>1</formula>
    </cfRule>
  </conditionalFormatting>
  <conditionalFormatting sqref="M37">
    <cfRule type="cellIs" dxfId="0" priority="1" operator="not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Forside</vt:lpstr>
      <vt:lpstr>Gebyr for endring av billett</vt:lpstr>
      <vt:lpstr>Sum strekninger</vt:lpstr>
      <vt:lpstr>Oslo  - Lakselv</vt:lpstr>
      <vt:lpstr>Forside!Utskriftsområde</vt:lpstr>
      <vt:lpstr>'Gebyr for endring av billett'!Utskriftsområde</vt:lpstr>
      <vt:lpstr>'Oslo  - Lakselv'!Utskriftsområde</vt:lpstr>
    </vt:vector>
  </TitlesOfParts>
  <Company>Forsvaret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Bakke, Espen Gjardar</dc:creator>
  <cp:lastModifiedBy>Bakke, Espen Gjardar</cp:lastModifiedBy>
  <cp:lastPrinted>2019-03-28T07:37:21Z</cp:lastPrinted>
  <dcterms:created xsi:type="dcterms:W3CDTF">2019-03-18T10:58:48Z</dcterms:created>
  <dcterms:modified xsi:type="dcterms:W3CDTF">2020-01-16T15:31:00Z</dcterms:modified>
</cp:coreProperties>
</file>