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jertrud\Abakus AS\Main - Documents\Prosjekter\HO-18-06 Rengjøring, papir, plast og lysartikler\Dokumenter til utlysning\"/>
    </mc:Choice>
  </mc:AlternateContent>
  <xr:revisionPtr revIDLastSave="70" documentId="8_{A6F1943F-2697-4D9F-A99D-4A74009CEA3F}" xr6:coauthVersionLast="43" xr6:coauthVersionMax="43" xr10:uidLastSave="{E6329009-AD2E-417A-ADCD-5264F4768DF9}"/>
  <bookViews>
    <workbookView xWindow="-120" yWindow="-120" windowWidth="20730" windowHeight="11160" activeTab="1" xr2:uid="{00000000-000D-0000-FFFF-FFFF00000000}"/>
  </bookViews>
  <sheets>
    <sheet name="Oppsummering" sheetId="2" r:id="rId1"/>
    <sheet name="Vareliste" sheetId="1" r:id="rId2"/>
  </sheets>
  <definedNames>
    <definedName name="_xlnm.Print_Area" localSheetId="1">Vareliste!$A$1:$U$191</definedName>
    <definedName name="_xlnm.Print_Titles" localSheetId="1">Vareliste!$1:$4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5" i="1"/>
  <c r="F169" i="1"/>
  <c r="F171" i="1"/>
  <c r="F173" i="1"/>
  <c r="F181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P5" i="1"/>
  <c r="S5" i="1" l="1"/>
  <c r="N162" i="1"/>
  <c r="P162" i="1"/>
  <c r="S162" i="1" s="1"/>
  <c r="R162" i="1"/>
  <c r="W162" i="1"/>
  <c r="N163" i="1"/>
  <c r="P163" i="1"/>
  <c r="S163" i="1" s="1"/>
  <c r="R163" i="1"/>
  <c r="W163" i="1"/>
  <c r="N164" i="1"/>
  <c r="P164" i="1"/>
  <c r="R164" i="1"/>
  <c r="W164" i="1"/>
  <c r="N165" i="1"/>
  <c r="P165" i="1"/>
  <c r="S165" i="1" s="1"/>
  <c r="R165" i="1"/>
  <c r="W165" i="1"/>
  <c r="N166" i="1"/>
  <c r="P166" i="1"/>
  <c r="R166" i="1"/>
  <c r="W166" i="1"/>
  <c r="N167" i="1"/>
  <c r="P167" i="1"/>
  <c r="S167" i="1" s="1"/>
  <c r="T167" i="1" s="1"/>
  <c r="R167" i="1"/>
  <c r="W167" i="1"/>
  <c r="N168" i="1"/>
  <c r="P168" i="1"/>
  <c r="R168" i="1"/>
  <c r="W168" i="1"/>
  <c r="N169" i="1"/>
  <c r="P169" i="1"/>
  <c r="S169" i="1" s="1"/>
  <c r="R169" i="1"/>
  <c r="W169" i="1"/>
  <c r="N170" i="1"/>
  <c r="P170" i="1"/>
  <c r="R170" i="1"/>
  <c r="W170" i="1"/>
  <c r="N171" i="1"/>
  <c r="P171" i="1"/>
  <c r="R171" i="1"/>
  <c r="W171" i="1"/>
  <c r="N172" i="1"/>
  <c r="P172" i="1"/>
  <c r="R172" i="1"/>
  <c r="W172" i="1"/>
  <c r="N173" i="1"/>
  <c r="P173" i="1"/>
  <c r="S173" i="1" s="1"/>
  <c r="R173" i="1"/>
  <c r="W173" i="1"/>
  <c r="N174" i="1"/>
  <c r="P174" i="1"/>
  <c r="R174" i="1"/>
  <c r="W174" i="1"/>
  <c r="N175" i="1"/>
  <c r="P175" i="1"/>
  <c r="R175" i="1"/>
  <c r="W175" i="1"/>
  <c r="N176" i="1"/>
  <c r="P176" i="1"/>
  <c r="R176" i="1"/>
  <c r="W176" i="1"/>
  <c r="N177" i="1"/>
  <c r="P177" i="1"/>
  <c r="R177" i="1"/>
  <c r="W177" i="1"/>
  <c r="N178" i="1"/>
  <c r="P178" i="1"/>
  <c r="R178" i="1"/>
  <c r="W178" i="1"/>
  <c r="N179" i="1"/>
  <c r="P179" i="1"/>
  <c r="R179" i="1"/>
  <c r="W179" i="1"/>
  <c r="N180" i="1"/>
  <c r="P180" i="1"/>
  <c r="R180" i="1"/>
  <c r="W180" i="1"/>
  <c r="N181" i="1"/>
  <c r="P181" i="1"/>
  <c r="R181" i="1"/>
  <c r="W181" i="1"/>
  <c r="N182" i="1"/>
  <c r="P182" i="1"/>
  <c r="R182" i="1"/>
  <c r="W182" i="1"/>
  <c r="N183" i="1"/>
  <c r="P183" i="1"/>
  <c r="R183" i="1"/>
  <c r="W183" i="1"/>
  <c r="N184" i="1"/>
  <c r="P184" i="1"/>
  <c r="R184" i="1"/>
  <c r="W184" i="1"/>
  <c r="N185" i="1"/>
  <c r="P185" i="1"/>
  <c r="R185" i="1"/>
  <c r="W185" i="1"/>
  <c r="N186" i="1"/>
  <c r="P186" i="1"/>
  <c r="R186" i="1"/>
  <c r="W186" i="1"/>
  <c r="N187" i="1"/>
  <c r="P187" i="1"/>
  <c r="S187" i="1" s="1"/>
  <c r="R187" i="1"/>
  <c r="W187" i="1"/>
  <c r="N188" i="1"/>
  <c r="P188" i="1"/>
  <c r="S188" i="1" s="1"/>
  <c r="R188" i="1"/>
  <c r="W188" i="1"/>
  <c r="N189" i="1"/>
  <c r="P189" i="1"/>
  <c r="S189" i="1" s="1"/>
  <c r="R189" i="1"/>
  <c r="W189" i="1"/>
  <c r="N190" i="1"/>
  <c r="P190" i="1"/>
  <c r="R190" i="1"/>
  <c r="W190" i="1"/>
  <c r="N191" i="1"/>
  <c r="P191" i="1"/>
  <c r="R191" i="1"/>
  <c r="W191" i="1"/>
  <c r="W161" i="1"/>
  <c r="R161" i="1"/>
  <c r="P161" i="1"/>
  <c r="N161" i="1"/>
  <c r="N155" i="1"/>
  <c r="N156" i="1"/>
  <c r="N157" i="1"/>
  <c r="P155" i="1"/>
  <c r="S155" i="1" s="1"/>
  <c r="P156" i="1"/>
  <c r="S156" i="1" s="1"/>
  <c r="P157" i="1"/>
  <c r="S157" i="1" s="1"/>
  <c r="R155" i="1"/>
  <c r="R156" i="1"/>
  <c r="R157" i="1"/>
  <c r="W155" i="1"/>
  <c r="W156" i="1"/>
  <c r="W157" i="1"/>
  <c r="N158" i="1"/>
  <c r="N159" i="1"/>
  <c r="N160" i="1"/>
  <c r="P158" i="1"/>
  <c r="S158" i="1" s="1"/>
  <c r="P159" i="1"/>
  <c r="S159" i="1" s="1"/>
  <c r="P160" i="1"/>
  <c r="S160" i="1" s="1"/>
  <c r="R158" i="1"/>
  <c r="R159" i="1"/>
  <c r="R160" i="1"/>
  <c r="W158" i="1"/>
  <c r="W159" i="1"/>
  <c r="W160" i="1"/>
  <c r="N89" i="1"/>
  <c r="N90" i="1"/>
  <c r="N91" i="1"/>
  <c r="P89" i="1"/>
  <c r="S89" i="1" s="1"/>
  <c r="P90" i="1"/>
  <c r="S90" i="1" s="1"/>
  <c r="P91" i="1"/>
  <c r="S91" i="1" s="1"/>
  <c r="R89" i="1"/>
  <c r="R90" i="1"/>
  <c r="R91" i="1"/>
  <c r="W89" i="1"/>
  <c r="W90" i="1"/>
  <c r="W91" i="1"/>
  <c r="N92" i="1"/>
  <c r="N93" i="1"/>
  <c r="N94" i="1"/>
  <c r="P92" i="1"/>
  <c r="S92" i="1" s="1"/>
  <c r="P93" i="1"/>
  <c r="S93" i="1" s="1"/>
  <c r="P94" i="1"/>
  <c r="S94" i="1" s="1"/>
  <c r="R92" i="1"/>
  <c r="R93" i="1"/>
  <c r="R94" i="1"/>
  <c r="W92" i="1"/>
  <c r="W93" i="1"/>
  <c r="W94" i="1"/>
  <c r="N95" i="1"/>
  <c r="N96" i="1"/>
  <c r="N97" i="1"/>
  <c r="P95" i="1"/>
  <c r="S95" i="1" s="1"/>
  <c r="P96" i="1"/>
  <c r="S96" i="1" s="1"/>
  <c r="P97" i="1"/>
  <c r="S97" i="1" s="1"/>
  <c r="R95" i="1"/>
  <c r="R96" i="1"/>
  <c r="R97" i="1"/>
  <c r="W95" i="1"/>
  <c r="W96" i="1"/>
  <c r="W97" i="1"/>
  <c r="N98" i="1"/>
  <c r="N99" i="1"/>
  <c r="N100" i="1"/>
  <c r="P98" i="1"/>
  <c r="S98" i="1" s="1"/>
  <c r="P99" i="1"/>
  <c r="S99" i="1" s="1"/>
  <c r="P100" i="1"/>
  <c r="S100" i="1" s="1"/>
  <c r="R98" i="1"/>
  <c r="R99" i="1"/>
  <c r="R100" i="1"/>
  <c r="W98" i="1"/>
  <c r="W99" i="1"/>
  <c r="W100" i="1"/>
  <c r="N101" i="1"/>
  <c r="N102" i="1"/>
  <c r="N103" i="1"/>
  <c r="P101" i="1"/>
  <c r="S101" i="1" s="1"/>
  <c r="P102" i="1"/>
  <c r="S102" i="1" s="1"/>
  <c r="P103" i="1"/>
  <c r="S103" i="1" s="1"/>
  <c r="R101" i="1"/>
  <c r="R102" i="1"/>
  <c r="R103" i="1"/>
  <c r="W101" i="1"/>
  <c r="W102" i="1"/>
  <c r="W103" i="1"/>
  <c r="N104" i="1"/>
  <c r="N105" i="1"/>
  <c r="N106" i="1"/>
  <c r="P104" i="1"/>
  <c r="S104" i="1" s="1"/>
  <c r="P105" i="1"/>
  <c r="S105" i="1" s="1"/>
  <c r="P106" i="1"/>
  <c r="S106" i="1" s="1"/>
  <c r="R104" i="1"/>
  <c r="R105" i="1"/>
  <c r="R106" i="1"/>
  <c r="W104" i="1"/>
  <c r="W105" i="1"/>
  <c r="W106" i="1"/>
  <c r="N107" i="1"/>
  <c r="N108" i="1"/>
  <c r="N109" i="1"/>
  <c r="P107" i="1"/>
  <c r="S107" i="1" s="1"/>
  <c r="P108" i="1"/>
  <c r="S108" i="1" s="1"/>
  <c r="P109" i="1"/>
  <c r="S109" i="1" s="1"/>
  <c r="R107" i="1"/>
  <c r="R108" i="1"/>
  <c r="R109" i="1"/>
  <c r="W107" i="1"/>
  <c r="W108" i="1"/>
  <c r="W109" i="1"/>
  <c r="N110" i="1"/>
  <c r="N111" i="1"/>
  <c r="N112" i="1"/>
  <c r="P110" i="1"/>
  <c r="S110" i="1" s="1"/>
  <c r="P111" i="1"/>
  <c r="S111" i="1" s="1"/>
  <c r="P112" i="1"/>
  <c r="S112" i="1" s="1"/>
  <c r="R110" i="1"/>
  <c r="R111" i="1"/>
  <c r="R112" i="1"/>
  <c r="W110" i="1"/>
  <c r="W111" i="1"/>
  <c r="W112" i="1"/>
  <c r="N113" i="1"/>
  <c r="N114" i="1"/>
  <c r="N115" i="1"/>
  <c r="P113" i="1"/>
  <c r="S113" i="1" s="1"/>
  <c r="P114" i="1"/>
  <c r="S114" i="1" s="1"/>
  <c r="P115" i="1"/>
  <c r="S115" i="1" s="1"/>
  <c r="R113" i="1"/>
  <c r="R114" i="1"/>
  <c r="R115" i="1"/>
  <c r="W113" i="1"/>
  <c r="W114" i="1"/>
  <c r="W115" i="1"/>
  <c r="N116" i="1"/>
  <c r="N117" i="1"/>
  <c r="N118" i="1"/>
  <c r="P116" i="1"/>
  <c r="S116" i="1" s="1"/>
  <c r="P117" i="1"/>
  <c r="S117" i="1" s="1"/>
  <c r="P118" i="1"/>
  <c r="S118" i="1" s="1"/>
  <c r="R116" i="1"/>
  <c r="R117" i="1"/>
  <c r="R118" i="1"/>
  <c r="W116" i="1"/>
  <c r="W117" i="1"/>
  <c r="W118" i="1"/>
  <c r="N119" i="1"/>
  <c r="N120" i="1"/>
  <c r="N121" i="1"/>
  <c r="P119" i="1"/>
  <c r="S119" i="1" s="1"/>
  <c r="P120" i="1"/>
  <c r="S120" i="1" s="1"/>
  <c r="P121" i="1"/>
  <c r="S121" i="1" s="1"/>
  <c r="R119" i="1"/>
  <c r="R120" i="1"/>
  <c r="R121" i="1"/>
  <c r="W119" i="1"/>
  <c r="W120" i="1"/>
  <c r="W121" i="1"/>
  <c r="N122" i="1"/>
  <c r="N123" i="1"/>
  <c r="N124" i="1"/>
  <c r="P122" i="1"/>
  <c r="S122" i="1" s="1"/>
  <c r="P123" i="1"/>
  <c r="S123" i="1" s="1"/>
  <c r="P124" i="1"/>
  <c r="S124" i="1" s="1"/>
  <c r="R122" i="1"/>
  <c r="R123" i="1"/>
  <c r="R124" i="1"/>
  <c r="W122" i="1"/>
  <c r="W123" i="1"/>
  <c r="W124" i="1"/>
  <c r="N125" i="1"/>
  <c r="N126" i="1"/>
  <c r="N127" i="1"/>
  <c r="P125" i="1"/>
  <c r="S125" i="1" s="1"/>
  <c r="P126" i="1"/>
  <c r="S126" i="1" s="1"/>
  <c r="P127" i="1"/>
  <c r="S127" i="1" s="1"/>
  <c r="R125" i="1"/>
  <c r="R126" i="1"/>
  <c r="R127" i="1"/>
  <c r="W125" i="1"/>
  <c r="W126" i="1"/>
  <c r="W127" i="1"/>
  <c r="N128" i="1"/>
  <c r="N129" i="1"/>
  <c r="N130" i="1"/>
  <c r="P128" i="1"/>
  <c r="S128" i="1" s="1"/>
  <c r="P129" i="1"/>
  <c r="S129" i="1" s="1"/>
  <c r="P130" i="1"/>
  <c r="S130" i="1" s="1"/>
  <c r="R128" i="1"/>
  <c r="R129" i="1"/>
  <c r="R130" i="1"/>
  <c r="W128" i="1"/>
  <c r="W129" i="1"/>
  <c r="W130" i="1"/>
  <c r="N131" i="1"/>
  <c r="N132" i="1"/>
  <c r="N133" i="1"/>
  <c r="P131" i="1"/>
  <c r="S131" i="1" s="1"/>
  <c r="P132" i="1"/>
  <c r="S132" i="1" s="1"/>
  <c r="P133" i="1"/>
  <c r="S133" i="1" s="1"/>
  <c r="R131" i="1"/>
  <c r="R132" i="1"/>
  <c r="R133" i="1"/>
  <c r="W131" i="1"/>
  <c r="W132" i="1"/>
  <c r="W133" i="1"/>
  <c r="N134" i="1"/>
  <c r="N135" i="1"/>
  <c r="N136" i="1"/>
  <c r="P134" i="1"/>
  <c r="S134" i="1" s="1"/>
  <c r="P135" i="1"/>
  <c r="S135" i="1" s="1"/>
  <c r="P136" i="1"/>
  <c r="S136" i="1" s="1"/>
  <c r="R134" i="1"/>
  <c r="R135" i="1"/>
  <c r="R136" i="1"/>
  <c r="W134" i="1"/>
  <c r="W135" i="1"/>
  <c r="W136" i="1"/>
  <c r="N137" i="1"/>
  <c r="N138" i="1"/>
  <c r="N139" i="1"/>
  <c r="P137" i="1"/>
  <c r="S137" i="1" s="1"/>
  <c r="P138" i="1"/>
  <c r="S138" i="1" s="1"/>
  <c r="P139" i="1"/>
  <c r="S139" i="1" s="1"/>
  <c r="R137" i="1"/>
  <c r="R138" i="1"/>
  <c r="R139" i="1"/>
  <c r="W137" i="1"/>
  <c r="W138" i="1"/>
  <c r="W139" i="1"/>
  <c r="N140" i="1"/>
  <c r="N141" i="1"/>
  <c r="N142" i="1"/>
  <c r="P140" i="1"/>
  <c r="S140" i="1" s="1"/>
  <c r="P141" i="1"/>
  <c r="S141" i="1" s="1"/>
  <c r="P142" i="1"/>
  <c r="S142" i="1" s="1"/>
  <c r="R140" i="1"/>
  <c r="R141" i="1"/>
  <c r="R142" i="1"/>
  <c r="W140" i="1"/>
  <c r="W141" i="1"/>
  <c r="W142" i="1"/>
  <c r="N143" i="1"/>
  <c r="N144" i="1"/>
  <c r="N145" i="1"/>
  <c r="P143" i="1"/>
  <c r="S143" i="1" s="1"/>
  <c r="P144" i="1"/>
  <c r="S144" i="1" s="1"/>
  <c r="P145" i="1"/>
  <c r="S145" i="1" s="1"/>
  <c r="R143" i="1"/>
  <c r="R144" i="1"/>
  <c r="R145" i="1"/>
  <c r="W143" i="1"/>
  <c r="W144" i="1"/>
  <c r="W145" i="1"/>
  <c r="N146" i="1"/>
  <c r="N147" i="1"/>
  <c r="N148" i="1"/>
  <c r="P146" i="1"/>
  <c r="S146" i="1" s="1"/>
  <c r="P147" i="1"/>
  <c r="S147" i="1" s="1"/>
  <c r="P148" i="1"/>
  <c r="S148" i="1" s="1"/>
  <c r="R146" i="1"/>
  <c r="R147" i="1"/>
  <c r="R148" i="1"/>
  <c r="W146" i="1"/>
  <c r="W147" i="1"/>
  <c r="W148" i="1"/>
  <c r="N149" i="1"/>
  <c r="N150" i="1"/>
  <c r="N151" i="1"/>
  <c r="P149" i="1"/>
  <c r="S149" i="1" s="1"/>
  <c r="P150" i="1"/>
  <c r="S150" i="1" s="1"/>
  <c r="P151" i="1"/>
  <c r="S151" i="1" s="1"/>
  <c r="R149" i="1"/>
  <c r="R150" i="1"/>
  <c r="R151" i="1"/>
  <c r="W149" i="1"/>
  <c r="W150" i="1"/>
  <c r="W151" i="1"/>
  <c r="N152" i="1"/>
  <c r="N153" i="1"/>
  <c r="N154" i="1"/>
  <c r="P152" i="1"/>
  <c r="S152" i="1" s="1"/>
  <c r="P153" i="1"/>
  <c r="S153" i="1" s="1"/>
  <c r="P154" i="1"/>
  <c r="S154" i="1" s="1"/>
  <c r="R152" i="1"/>
  <c r="R153" i="1"/>
  <c r="R154" i="1"/>
  <c r="W152" i="1"/>
  <c r="W153" i="1"/>
  <c r="W154" i="1"/>
  <c r="S176" i="1" l="1"/>
  <c r="T176" i="1" s="1"/>
  <c r="S183" i="1"/>
  <c r="T183" i="1" s="1"/>
  <c r="S191" i="1"/>
  <c r="T191" i="1" s="1"/>
  <c r="S190" i="1"/>
  <c r="T190" i="1" s="1"/>
  <c r="S186" i="1"/>
  <c r="T186" i="1" s="1"/>
  <c r="S185" i="1"/>
  <c r="T185" i="1" s="1"/>
  <c r="S180" i="1"/>
  <c r="T180" i="1" s="1"/>
  <c r="S179" i="1"/>
  <c r="T179" i="1" s="1"/>
  <c r="S174" i="1"/>
  <c r="T174" i="1" s="1"/>
  <c r="S172" i="1"/>
  <c r="T172" i="1" s="1"/>
  <c r="S170" i="1"/>
  <c r="T170" i="1" s="1"/>
  <c r="T169" i="1"/>
  <c r="S177" i="1"/>
  <c r="T177" i="1" s="1"/>
  <c r="S184" i="1"/>
  <c r="T184" i="1" s="1"/>
  <c r="S166" i="1"/>
  <c r="T166" i="1" s="1"/>
  <c r="S164" i="1"/>
  <c r="T164" i="1" s="1"/>
  <c r="S168" i="1"/>
  <c r="T168" i="1" s="1"/>
  <c r="S178" i="1"/>
  <c r="T178" i="1" s="1"/>
  <c r="S175" i="1"/>
  <c r="T175" i="1" s="1"/>
  <c r="S182" i="1"/>
  <c r="T182" i="1" s="1"/>
  <c r="S171" i="1"/>
  <c r="T171" i="1" s="1"/>
  <c r="S181" i="1"/>
  <c r="T181" i="1" s="1"/>
  <c r="S161" i="1"/>
  <c r="T187" i="1"/>
  <c r="T165" i="1"/>
  <c r="T163" i="1"/>
  <c r="T188" i="1"/>
  <c r="T173" i="1"/>
  <c r="T189" i="1"/>
  <c r="T162" i="1"/>
  <c r="T95" i="1"/>
  <c r="T155" i="1"/>
  <c r="T98" i="1"/>
  <c r="T101" i="1"/>
  <c r="T133" i="1"/>
  <c r="T127" i="1"/>
  <c r="T158" i="1"/>
  <c r="T132" i="1"/>
  <c r="T108" i="1"/>
  <c r="T96" i="1"/>
  <c r="T126" i="1"/>
  <c r="T144" i="1"/>
  <c r="T143" i="1"/>
  <c r="T140" i="1"/>
  <c r="T134" i="1"/>
  <c r="T147" i="1"/>
  <c r="T123" i="1"/>
  <c r="T150" i="1"/>
  <c r="T120" i="1"/>
  <c r="T116" i="1"/>
  <c r="T110" i="1"/>
  <c r="T141" i="1"/>
  <c r="T117" i="1"/>
  <c r="T118" i="1"/>
  <c r="T112" i="1"/>
  <c r="T153" i="1"/>
  <c r="T138" i="1"/>
  <c r="T128" i="1"/>
  <c r="T122" i="1"/>
  <c r="T111" i="1"/>
  <c r="T105" i="1"/>
  <c r="T94" i="1"/>
  <c r="T89" i="1"/>
  <c r="T152" i="1"/>
  <c r="T146" i="1"/>
  <c r="T145" i="1"/>
  <c r="T139" i="1"/>
  <c r="T135" i="1"/>
  <c r="T129" i="1"/>
  <c r="T124" i="1"/>
  <c r="T114" i="1"/>
  <c r="T104" i="1"/>
  <c r="T92" i="1"/>
  <c r="T149" i="1"/>
  <c r="T148" i="1"/>
  <c r="T137" i="1"/>
  <c r="T136" i="1"/>
  <c r="T125" i="1"/>
  <c r="T121" i="1"/>
  <c r="T113" i="1"/>
  <c r="T109" i="1"/>
  <c r="T100" i="1"/>
  <c r="T157" i="1"/>
  <c r="T151" i="1"/>
  <c r="T154" i="1"/>
  <c r="T142" i="1"/>
  <c r="T131" i="1"/>
  <c r="T130" i="1"/>
  <c r="T119" i="1"/>
  <c r="T115" i="1"/>
  <c r="T107" i="1"/>
  <c r="T106" i="1"/>
  <c r="T102" i="1"/>
  <c r="T103" i="1"/>
  <c r="T97" i="1"/>
  <c r="T93" i="1"/>
  <c r="T159" i="1"/>
  <c r="T160" i="1"/>
  <c r="T99" i="1"/>
  <c r="T156" i="1"/>
  <c r="T91" i="1"/>
  <c r="T90" i="1"/>
  <c r="N5" i="1"/>
  <c r="T161" i="1" l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P75" i="1"/>
  <c r="S75" i="1" s="1"/>
  <c r="P76" i="1"/>
  <c r="S76" i="1" s="1"/>
  <c r="P77" i="1"/>
  <c r="S77" i="1" s="1"/>
  <c r="P78" i="1"/>
  <c r="S78" i="1" s="1"/>
  <c r="P79" i="1"/>
  <c r="S79" i="1" s="1"/>
  <c r="P80" i="1"/>
  <c r="S80" i="1" s="1"/>
  <c r="P81" i="1"/>
  <c r="S81" i="1" s="1"/>
  <c r="P82" i="1"/>
  <c r="S82" i="1" s="1"/>
  <c r="P83" i="1"/>
  <c r="S83" i="1" s="1"/>
  <c r="P84" i="1"/>
  <c r="S84" i="1" s="1"/>
  <c r="P85" i="1"/>
  <c r="S85" i="1" s="1"/>
  <c r="P86" i="1"/>
  <c r="S86" i="1" s="1"/>
  <c r="P87" i="1"/>
  <c r="S87" i="1" s="1"/>
  <c r="P88" i="1"/>
  <c r="S88" i="1" s="1"/>
  <c r="P74" i="1"/>
  <c r="S74" i="1" s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P53" i="1"/>
  <c r="S53" i="1" s="1"/>
  <c r="P54" i="1"/>
  <c r="S54" i="1" s="1"/>
  <c r="P55" i="1"/>
  <c r="S55" i="1" s="1"/>
  <c r="P56" i="1"/>
  <c r="S56" i="1" s="1"/>
  <c r="P57" i="1"/>
  <c r="S57" i="1" s="1"/>
  <c r="P58" i="1"/>
  <c r="S58" i="1" s="1"/>
  <c r="P59" i="1"/>
  <c r="S59" i="1" s="1"/>
  <c r="P60" i="1"/>
  <c r="S60" i="1" s="1"/>
  <c r="P61" i="1"/>
  <c r="S61" i="1" s="1"/>
  <c r="P62" i="1"/>
  <c r="S62" i="1" s="1"/>
  <c r="P63" i="1"/>
  <c r="S63" i="1" s="1"/>
  <c r="P64" i="1"/>
  <c r="S64" i="1" s="1"/>
  <c r="P65" i="1"/>
  <c r="S65" i="1" s="1"/>
  <c r="P66" i="1"/>
  <c r="S66" i="1" s="1"/>
  <c r="P67" i="1"/>
  <c r="S67" i="1" s="1"/>
  <c r="P68" i="1"/>
  <c r="S68" i="1" s="1"/>
  <c r="P69" i="1"/>
  <c r="S69" i="1" s="1"/>
  <c r="P70" i="1"/>
  <c r="S70" i="1" s="1"/>
  <c r="P71" i="1"/>
  <c r="S71" i="1" s="1"/>
  <c r="P72" i="1"/>
  <c r="S72" i="1" s="1"/>
  <c r="P73" i="1"/>
  <c r="S73" i="1" s="1"/>
  <c r="N63" i="1"/>
  <c r="N43" i="1"/>
  <c r="T63" i="1" l="1"/>
  <c r="R28" i="1" l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P28" i="1"/>
  <c r="S28" i="1" s="1"/>
  <c r="P29" i="1"/>
  <c r="S29" i="1" s="1"/>
  <c r="P30" i="1"/>
  <c r="S30" i="1" s="1"/>
  <c r="P31" i="1"/>
  <c r="S31" i="1" s="1"/>
  <c r="P32" i="1"/>
  <c r="S32" i="1" s="1"/>
  <c r="P33" i="1"/>
  <c r="S33" i="1" s="1"/>
  <c r="P34" i="1"/>
  <c r="S34" i="1" s="1"/>
  <c r="P35" i="1"/>
  <c r="S35" i="1" s="1"/>
  <c r="P36" i="1"/>
  <c r="S36" i="1" s="1"/>
  <c r="P37" i="1"/>
  <c r="S37" i="1" s="1"/>
  <c r="P38" i="1"/>
  <c r="S38" i="1" s="1"/>
  <c r="P39" i="1"/>
  <c r="S39" i="1" s="1"/>
  <c r="P40" i="1"/>
  <c r="S40" i="1" s="1"/>
  <c r="P41" i="1"/>
  <c r="S41" i="1" s="1"/>
  <c r="P42" i="1"/>
  <c r="S42" i="1" s="1"/>
  <c r="P43" i="1"/>
  <c r="P44" i="1"/>
  <c r="S44" i="1" s="1"/>
  <c r="P45" i="1"/>
  <c r="S45" i="1" s="1"/>
  <c r="P46" i="1"/>
  <c r="S46" i="1" s="1"/>
  <c r="P47" i="1"/>
  <c r="S47" i="1" s="1"/>
  <c r="P48" i="1"/>
  <c r="S48" i="1" s="1"/>
  <c r="P49" i="1"/>
  <c r="S49" i="1" s="1"/>
  <c r="P50" i="1"/>
  <c r="S50" i="1" s="1"/>
  <c r="P51" i="1"/>
  <c r="S51" i="1" s="1"/>
  <c r="P52" i="1"/>
  <c r="S52" i="1" s="1"/>
  <c r="P27" i="1"/>
  <c r="S27" i="1" s="1"/>
  <c r="P6" i="1"/>
  <c r="S6" i="1" s="1"/>
  <c r="P7" i="1"/>
  <c r="S7" i="1" s="1"/>
  <c r="P8" i="1"/>
  <c r="S8" i="1" s="1"/>
  <c r="P9" i="1"/>
  <c r="S9" i="1" s="1"/>
  <c r="P10" i="1"/>
  <c r="S10" i="1" s="1"/>
  <c r="P11" i="1"/>
  <c r="S11" i="1" s="1"/>
  <c r="P12" i="1"/>
  <c r="S12" i="1" s="1"/>
  <c r="P13" i="1"/>
  <c r="S13" i="1" s="1"/>
  <c r="P14" i="1"/>
  <c r="S14" i="1" s="1"/>
  <c r="P15" i="1"/>
  <c r="S15" i="1" s="1"/>
  <c r="P16" i="1"/>
  <c r="S16" i="1" s="1"/>
  <c r="P17" i="1"/>
  <c r="S17" i="1" s="1"/>
  <c r="P18" i="1"/>
  <c r="S18" i="1" s="1"/>
  <c r="P19" i="1"/>
  <c r="S19" i="1" s="1"/>
  <c r="P20" i="1"/>
  <c r="S20" i="1" s="1"/>
  <c r="P21" i="1"/>
  <c r="S21" i="1" s="1"/>
  <c r="P22" i="1"/>
  <c r="S22" i="1" s="1"/>
  <c r="P23" i="1"/>
  <c r="S23" i="1" s="1"/>
  <c r="P24" i="1"/>
  <c r="S24" i="1" s="1"/>
  <c r="P25" i="1"/>
  <c r="S25" i="1" s="1"/>
  <c r="P26" i="1"/>
  <c r="S26" i="1" s="1"/>
  <c r="S43" i="1" l="1"/>
  <c r="T43" i="1" s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N73" i="1"/>
  <c r="T73" i="1"/>
  <c r="N72" i="1"/>
  <c r="T72" i="1"/>
  <c r="N71" i="1"/>
  <c r="T71" i="1"/>
  <c r="N70" i="1"/>
  <c r="T70" i="1"/>
  <c r="N69" i="1"/>
  <c r="T69" i="1"/>
  <c r="N68" i="1"/>
  <c r="T68" i="1"/>
  <c r="N67" i="1"/>
  <c r="T67" i="1"/>
  <c r="N66" i="1"/>
  <c r="T66" i="1"/>
  <c r="N65" i="1"/>
  <c r="T65" i="1"/>
  <c r="N64" i="1"/>
  <c r="T64" i="1"/>
  <c r="N62" i="1"/>
  <c r="T62" i="1"/>
  <c r="N61" i="1"/>
  <c r="T61" i="1"/>
  <c r="N60" i="1"/>
  <c r="T60" i="1"/>
  <c r="N59" i="1"/>
  <c r="T59" i="1"/>
  <c r="N58" i="1"/>
  <c r="T58" i="1"/>
  <c r="N57" i="1"/>
  <c r="T57" i="1"/>
  <c r="N56" i="1"/>
  <c r="T56" i="1"/>
  <c r="N55" i="1"/>
  <c r="T55" i="1"/>
  <c r="N54" i="1"/>
  <c r="T54" i="1"/>
  <c r="N53" i="1"/>
  <c r="T53" i="1"/>
  <c r="N52" i="1"/>
  <c r="T52" i="1"/>
  <c r="N51" i="1"/>
  <c r="T51" i="1"/>
  <c r="N50" i="1"/>
  <c r="T50" i="1"/>
  <c r="N49" i="1"/>
  <c r="T49" i="1"/>
  <c r="N48" i="1"/>
  <c r="T48" i="1"/>
  <c r="N47" i="1"/>
  <c r="T47" i="1"/>
  <c r="N46" i="1"/>
  <c r="T46" i="1"/>
  <c r="N45" i="1"/>
  <c r="T45" i="1"/>
  <c r="N44" i="1"/>
  <c r="N42" i="1"/>
  <c r="T42" i="1"/>
  <c r="N41" i="1"/>
  <c r="T41" i="1"/>
  <c r="N40" i="1"/>
  <c r="T40" i="1"/>
  <c r="N39" i="1"/>
  <c r="T39" i="1"/>
  <c r="N38" i="1"/>
  <c r="T38" i="1"/>
  <c r="N37" i="1"/>
  <c r="T37" i="1"/>
  <c r="N36" i="1"/>
  <c r="T36" i="1"/>
  <c r="N35" i="1"/>
  <c r="T35" i="1"/>
  <c r="T44" i="1" l="1"/>
  <c r="N21" i="1" l="1"/>
  <c r="N22" i="1"/>
  <c r="N23" i="1"/>
  <c r="T21" i="1"/>
  <c r="T22" i="1"/>
  <c r="T23" i="1"/>
  <c r="R88" i="1" l="1"/>
  <c r="N88" i="1"/>
  <c r="T88" i="1"/>
  <c r="R87" i="1"/>
  <c r="N87" i="1"/>
  <c r="T87" i="1"/>
  <c r="R86" i="1"/>
  <c r="N86" i="1"/>
  <c r="T86" i="1"/>
  <c r="R85" i="1"/>
  <c r="N85" i="1"/>
  <c r="T85" i="1"/>
  <c r="R84" i="1"/>
  <c r="N84" i="1"/>
  <c r="T84" i="1"/>
  <c r="R83" i="1"/>
  <c r="N83" i="1"/>
  <c r="T83" i="1"/>
  <c r="R82" i="1"/>
  <c r="N82" i="1"/>
  <c r="T82" i="1"/>
  <c r="N26" i="1"/>
  <c r="T26" i="1"/>
  <c r="N25" i="1"/>
  <c r="T25" i="1"/>
  <c r="N24" i="1"/>
  <c r="T24" i="1"/>
  <c r="N20" i="1"/>
  <c r="T20" i="1"/>
  <c r="N19" i="1"/>
  <c r="T19" i="1"/>
  <c r="N18" i="1"/>
  <c r="T18" i="1"/>
  <c r="N17" i="1"/>
  <c r="T17" i="1"/>
  <c r="N16" i="1"/>
  <c r="T16" i="1"/>
  <c r="N15" i="1"/>
  <c r="T15" i="1"/>
  <c r="N14" i="1"/>
  <c r="T14" i="1"/>
  <c r="N13" i="1"/>
  <c r="T13" i="1"/>
  <c r="N27" i="1"/>
  <c r="R27" i="1"/>
  <c r="W27" i="1"/>
  <c r="T28" i="1"/>
  <c r="N28" i="1"/>
  <c r="T29" i="1"/>
  <c r="N29" i="1"/>
  <c r="T30" i="1"/>
  <c r="N30" i="1"/>
  <c r="T31" i="1"/>
  <c r="N31" i="1"/>
  <c r="R5" i="1" l="1"/>
  <c r="R81" i="1"/>
  <c r="R80" i="1"/>
  <c r="R79" i="1"/>
  <c r="R78" i="1"/>
  <c r="R77" i="1"/>
  <c r="R76" i="1"/>
  <c r="R75" i="1"/>
  <c r="R74" i="1"/>
  <c r="T27" i="1" l="1"/>
  <c r="W74" i="1"/>
  <c r="W5" i="1"/>
  <c r="N81" i="1" l="1"/>
  <c r="T81" i="1"/>
  <c r="N80" i="1"/>
  <c r="T80" i="1"/>
  <c r="N79" i="1"/>
  <c r="T79" i="1"/>
  <c r="N78" i="1"/>
  <c r="T78" i="1"/>
  <c r="N77" i="1"/>
  <c r="T77" i="1"/>
  <c r="N76" i="1"/>
  <c r="T76" i="1"/>
  <c r="N75" i="1"/>
  <c r="T75" i="1"/>
  <c r="N74" i="1"/>
  <c r="N34" i="1"/>
  <c r="T34" i="1"/>
  <c r="N33" i="1"/>
  <c r="T33" i="1"/>
  <c r="N32" i="1"/>
  <c r="N12" i="1"/>
  <c r="N11" i="1"/>
  <c r="N10" i="1"/>
  <c r="N9" i="1"/>
  <c r="N8" i="1"/>
  <c r="N7" i="1"/>
  <c r="N6" i="1"/>
  <c r="T12" i="1"/>
  <c r="T11" i="1"/>
  <c r="T10" i="1"/>
  <c r="T9" i="1"/>
  <c r="T8" i="1"/>
  <c r="T7" i="1"/>
  <c r="T6" i="1"/>
  <c r="T32" i="1" l="1"/>
  <c r="T5" i="1"/>
  <c r="T74" i="1" l="1"/>
</calcChain>
</file>

<file path=xl/sharedStrings.xml><?xml version="1.0" encoding="utf-8"?>
<sst xmlns="http://schemas.openxmlformats.org/spreadsheetml/2006/main" count="795" uniqueCount="252">
  <si>
    <t>Oppfyller produktet kravene til EU-blomst, Svane eller Blaue Engel (Ja/Nei)</t>
  </si>
  <si>
    <t>Ytterligere krav:</t>
  </si>
  <si>
    <t>Tilbyder skal levere komplett vareliste sortert i tilbyders varegrupper og med gjeldende listepris</t>
  </si>
  <si>
    <t>Tilbyders nettbutikk skal kunne avgrenses til kun de varegrupper som er listet i prisskjemaet</t>
  </si>
  <si>
    <t>Denne varegruppeoversikten benyttes til å plassere oppdragsgivers vareoversikt i riktig varegruppe. Det vil da aksepteres at snittrabattene i oppdragsgivers prisskjema kan gå litt opp eller ned.</t>
  </si>
  <si>
    <t>Oppdragsgiver benytter formuleringen «eller tilsvarende». Oppdragsgiver vil presisere at dette innebærer at tilbudte produkter må ha minst samme egenskaper/funksjoner og eventuelt klinisk dokumentasjon som oppgitte produkter. Det er tilbyder som har bevisbyrden for at tilbudte produkter er «eller tilsvarende».</t>
  </si>
  <si>
    <t>Evaluering miljømerking (estimert ant forpakninger x miljømerket vare)</t>
  </si>
  <si>
    <t>STK</t>
  </si>
  <si>
    <t>MTR</t>
  </si>
  <si>
    <t>RLL</t>
  </si>
  <si>
    <t>Tilbyder kan i skjemaet selv velge størrelsen på forpakningen som tilbys. Oppdragsgiver krever at forpakningsstørrelsen er på et håndterbart format og tilpasset oppdragsgivers bruk. Dette er indikert med den forpakningsstørrelsen som benyttes i dag. I noen tilfeller har oppdragsgiver definert forpakningsstørrelsen ut fra oppdragsgivers ulike behov. I disse tilfellene skal det gis tilbud på oppgitt forpakningsstørrelse.</t>
  </si>
  <si>
    <t>Varegruppe</t>
  </si>
  <si>
    <t>Mengde i forpakning</t>
  </si>
  <si>
    <t>Etterspurt mengde pr år</t>
  </si>
  <si>
    <t>Tilbyders benevning/varemerke</t>
  </si>
  <si>
    <t>Leverandørs varegruppe - navn</t>
  </si>
  <si>
    <t>Leverandørs varegruppe - nummer</t>
  </si>
  <si>
    <t>Varenummer</t>
  </si>
  <si>
    <t>Mengde i tilbudt forpaktning</t>
  </si>
  <si>
    <t>Listepris pr forpakning</t>
  </si>
  <si>
    <t>Listepris pr mengde enhet</t>
  </si>
  <si>
    <t>Tilbudt rabatt i %</t>
  </si>
  <si>
    <t>Tilbudt nettopris pr tilbudt forpakning</t>
  </si>
  <si>
    <t>Listepris for årsvolum</t>
  </si>
  <si>
    <t>Tilbudt nettopris for årsvolum</t>
  </si>
  <si>
    <t>Vare</t>
  </si>
  <si>
    <r>
      <t>Merknader</t>
    </r>
    <r>
      <rPr>
        <b/>
        <sz val="10"/>
        <color indexed="10"/>
        <rFont val="Arial"/>
        <family val="2"/>
      </rPr>
      <t xml:space="preserve"> (hvis varen ikke føres, skriv n/a)</t>
    </r>
  </si>
  <si>
    <t>Estimert ant forpakn. pr år</t>
  </si>
  <si>
    <t>Enh</t>
  </si>
  <si>
    <t>Enh1</t>
  </si>
  <si>
    <r>
      <t xml:space="preserve">PRISSKJEMA - Priser bes oppgis </t>
    </r>
    <r>
      <rPr>
        <b/>
        <sz val="10"/>
        <color theme="9" tint="-0.249977111117893"/>
        <rFont val="Arial"/>
        <family val="2"/>
      </rPr>
      <t>eks mva</t>
    </r>
    <r>
      <rPr>
        <b/>
        <sz val="10"/>
        <rFont val="Arial"/>
        <family val="2"/>
      </rPr>
      <t>, men inkl miljøgebyr og emballasje og alle andre gebyrer.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9" tint="-0.249977111117893"/>
        <rFont val="Arial"/>
        <family val="2"/>
      </rPr>
      <t>Kun oransje felt skal fylles ut.</t>
    </r>
  </si>
  <si>
    <t>Totalsum</t>
  </si>
  <si>
    <t xml:space="preserve">Listepris for årsvolum </t>
  </si>
  <si>
    <t xml:space="preserve">Tilbudt nettopris for årsvolum </t>
  </si>
  <si>
    <t>Varerabatt øvrige varer i denne varegruppe (fremkommer som et snitt av øvrig varerabatt)</t>
  </si>
  <si>
    <t>Mrk: for å oppdatere tabellen må musmarkør stå i tabell, høyreklikk deretter mus og trykk "oppdater"</t>
  </si>
  <si>
    <r>
      <rPr>
        <b/>
        <sz val="10"/>
        <rFont val="Calibri"/>
        <family val="2"/>
        <scheme val="minor"/>
      </rPr>
      <t>NB:</t>
    </r>
    <r>
      <rPr>
        <sz val="10"/>
        <rFont val="Calibri"/>
        <family val="2"/>
        <scheme val="minor"/>
      </rPr>
      <t xml:space="preserve"> Der det er oppgitt navn på produsent eller betegnelsen er knyttet til et spesifikt produkt, er dette ment som en rettesnor for å beskrive  kvalitet og pakningstype på produktet som benyttes, eventuelt for å markere hvilken type dispensere eller hardware som er montert på utlysingstidspunktet.</t>
    </r>
  </si>
  <si>
    <r>
      <rPr>
        <u/>
        <sz val="10"/>
        <rFont val="Calibri"/>
        <family val="2"/>
        <scheme val="minor"/>
      </rPr>
      <t>Uten unntak</t>
    </r>
    <r>
      <rPr>
        <sz val="10"/>
        <rFont val="Calibri"/>
        <family val="2"/>
        <scheme val="minor"/>
      </rPr>
      <t xml:space="preserve"> gjelder at det kan tilbys et annet merke eller fabrikat, men med samme kvalitet.  Med "kvalitet" menes følgende forhold:  -effektivitet  -styrke  -komfort  -egenskap.</t>
    </r>
  </si>
  <si>
    <t>Pallemellomlegg bølgep. 750X1150mmx2mm</t>
  </si>
  <si>
    <t>Dulux F 36W/830 4pin 2G10</t>
  </si>
  <si>
    <t>Kompaktlysrør Dulux D/E 18W/830</t>
  </si>
  <si>
    <t>Kompaktlysrør Dulux T/E 18W/830</t>
  </si>
  <si>
    <t>Kompaktlysrør Dulux T/E 26W/830</t>
  </si>
  <si>
    <t>Kompaktlysrør Dulux t/e 42W/830</t>
  </si>
  <si>
    <t>Kompaktlysrør Dulux L 55W/830</t>
  </si>
  <si>
    <t>Lysrør sirkel fc 40W/830 2gx13</t>
  </si>
  <si>
    <t>Lysrør sirkel fc 60W/830 2gx13</t>
  </si>
  <si>
    <t>Kompaktlysrør Dulux l 24W 830 2g11 4pin</t>
  </si>
  <si>
    <t>PK</t>
  </si>
  <si>
    <t xml:space="preserve">STK </t>
  </si>
  <si>
    <t>meter</t>
  </si>
  <si>
    <t>liter</t>
  </si>
  <si>
    <t>kilo</t>
  </si>
  <si>
    <t>poser</t>
  </si>
  <si>
    <t>Meter</t>
  </si>
  <si>
    <t>ark</t>
  </si>
  <si>
    <t>metr</t>
  </si>
  <si>
    <t>FL</t>
  </si>
  <si>
    <t>KAN</t>
  </si>
  <si>
    <t>KAP</t>
  </si>
  <si>
    <t>kg</t>
  </si>
  <si>
    <t>Liter</t>
  </si>
  <si>
    <t>SKK</t>
  </si>
  <si>
    <t>POS</t>
  </si>
  <si>
    <t>Mengde-enhet</t>
  </si>
  <si>
    <t>For-paknining</t>
  </si>
  <si>
    <t>Varegruppe 1 Avfallshåndtering</t>
  </si>
  <si>
    <t>Varegruppe 2 Ferskvare og catering</t>
  </si>
  <si>
    <t>Varegruppe 3 Hygiene og renhold</t>
  </si>
  <si>
    <t>Varegruppe 4 Pallesikring/beskyttelse</t>
  </si>
  <si>
    <t>Varegruppe 5 Matter</t>
  </si>
  <si>
    <t>Varegruppe 6 Personlig hygiene</t>
  </si>
  <si>
    <t>Varegruppe 7 Renholdsrekvisita</t>
  </si>
  <si>
    <t>Varegruppe 8 Tørkesystemer</t>
  </si>
  <si>
    <t>Varegruppe 9 Lyskilder, batterier</t>
  </si>
  <si>
    <t>Avf.pose LD 12my hvit 50x50cm 20L /50 stk</t>
  </si>
  <si>
    <t>Avf.pose LD 12my hvit 60x60cm 35L /50 stk</t>
  </si>
  <si>
    <t>Avf.pose LD 12my hvit 60x90cm 50L /25 stk</t>
  </si>
  <si>
    <t>Avf.sekk knyt LD 50my sort 72X125cm 100L /10 stk</t>
  </si>
  <si>
    <t>Avf.sekk LD 60my hvit 72x112cm 100L/ 10 stk</t>
  </si>
  <si>
    <t>Avf.sekk LD 70my gul 72x112cm 100L / 10 stk</t>
  </si>
  <si>
    <t>Avf.sekk LD 70my sort 72x112cm 100L / 10 stk</t>
  </si>
  <si>
    <t>Avf.sekk LD sort Coex knyt 72x125cm 100L /10 stk</t>
  </si>
  <si>
    <t>Avf.sekk LD sort Coex sterk72x112cm 100L /10 stk</t>
  </si>
  <si>
    <t>Kaffebeger 25cl Ø80mm termo /20 pk a 80 stk</t>
  </si>
  <si>
    <t>Serv 3L 33cm ass.farger /10 pk a 150 stk</t>
  </si>
  <si>
    <t>Serv disp 1lag 33cm ass.farger /6 pk a 750 stk</t>
  </si>
  <si>
    <t>Pappbeger m/hank 18cl Nedesign / 25 PK *80 stk</t>
  </si>
  <si>
    <t>Tallerken trefiber Ø17cm Flavour /8 pk a 175 stk</t>
  </si>
  <si>
    <t>Film Wrapmaster 30cmx100m /1krt a 3 rll* 100 meter</t>
  </si>
  <si>
    <t>Film Wrapmaster 30cmx300m /1 krt a 3 rll* 300 meter</t>
  </si>
  <si>
    <t>Film Wrapmaster 45cmx300m / 1 PK a 3 rll* 300 meter</t>
  </si>
  <si>
    <t>Håndoppvask Suma Renax Ultra 750ml</t>
  </si>
  <si>
    <t>Jif Professional Skurekrem 2L</t>
  </si>
  <si>
    <t>Jif skurekrem 500ml</t>
  </si>
  <si>
    <t>Rengjøring Sactif Ren&amp;Luktfri 0,75L / 6 fl a 0,75 l</t>
  </si>
  <si>
    <t>Sanitærrengjøring alkalisk 1liter / 12 fl a 1 liter</t>
  </si>
  <si>
    <t>Toalettrens 750ml</t>
  </si>
  <si>
    <t>Skurekrem flytende Rilan 750ml</t>
  </si>
  <si>
    <t>Toalettrens Roomcare R1 750ml</t>
  </si>
  <si>
    <t>Håndoppvask Assert Lemon 5L</t>
  </si>
  <si>
    <t>Tørremiddel Clear Dry HD 5L</t>
  </si>
  <si>
    <t>Bløtlegging Dip It Plus 2,4 kg</t>
  </si>
  <si>
    <t>Blekemiddel OMO Prof 4w 27kg /1 kanne</t>
  </si>
  <si>
    <t>Bløtlegging Suma K16 5,8kg</t>
  </si>
  <si>
    <t>Dagligrent Taski Jontec 5kg</t>
  </si>
  <si>
    <t>Maskinoppvask autodos Lilleborg Suma L46 12kg svanemerket</t>
  </si>
  <si>
    <t>Luftfrisker duftplate sitron A2 /4 pk a 20 stk</t>
  </si>
  <si>
    <t>WC-blokk Sactif 2pk / 50 pk a 2 stk</t>
  </si>
  <si>
    <t>Grovrent Sactif free 5kg</t>
  </si>
  <si>
    <t>Grovrent Taski Jontec 5kg</t>
  </si>
  <si>
    <t>Gulvpolish Taski 5kg</t>
  </si>
  <si>
    <t>Gulvpolish Taski Jontec Luna Free 5L</t>
  </si>
  <si>
    <t>Maskinoppvask autodos Lilleborg Suma L46 25L</t>
  </si>
  <si>
    <t>Maskinoppvask autodos Lilleborg Suma L46 5L / 3 kan a 5 l</t>
  </si>
  <si>
    <t>Mikrofibervask OMO Prof 1M 10kg</t>
  </si>
  <si>
    <t>Oppskuringsmiddel kraftig No1 5L</t>
  </si>
  <si>
    <t>Polishrens Taski Tensol 5kg</t>
  </si>
  <si>
    <t>Rengj.middel S-Wax 5L tilsatt voks</t>
  </si>
  <si>
    <t>Rengjøring Dekoren+ Ultra 6,5kg</t>
  </si>
  <si>
    <t>Rengjøring Salmi 4,75kg</t>
  </si>
  <si>
    <t>Sanitærrengjøring alkalisk S8 5kg våtrom</t>
  </si>
  <si>
    <t>Skumrengjøring Sumagel Pur-Eco D32 5L</t>
  </si>
  <si>
    <t>Sumagel klor D34 4,5L</t>
  </si>
  <si>
    <t>Tørremiddel Suma A7 5kg</t>
  </si>
  <si>
    <t>Tørremiddel Suma A8 26kg</t>
  </si>
  <si>
    <t>Tørremiddel Suma A8 5,2kg</t>
  </si>
  <si>
    <t>Tøymykner OMO Prof 5S 24kg</t>
  </si>
  <si>
    <t>Tøyvask flytende Milo 2L</t>
  </si>
  <si>
    <t>Tøyvask OMO Prof 3X hovedvask 30kg</t>
  </si>
  <si>
    <t>Tøyvask OMO Prof hovedvask 2M 12kg</t>
  </si>
  <si>
    <t>Tøyvask OMO Prof hovedvask 2M 30kg</t>
  </si>
  <si>
    <t>Tøyvask OMO Prof hovedvask 3X SK 12kg</t>
  </si>
  <si>
    <t>Polish Jontec Matt Free 5L / 2 kan a 5 liter</t>
  </si>
  <si>
    <t>Tørremiddel Toprinse Clean 5L</t>
  </si>
  <si>
    <t>Maskinoppvask Solid Clean M 4,5kg</t>
  </si>
  <si>
    <t>Maskinoppvask Solid Clean H 4,5kg</t>
  </si>
  <si>
    <t>Apex maual detergent 1,36 kg</t>
  </si>
  <si>
    <t>Klenz Skum Spesial 5l</t>
  </si>
  <si>
    <t>Desguard 20 1L (konsentrert)</t>
  </si>
  <si>
    <t>Maskinoppvasktabletter 100stk Sun Prof / 5 pk a 100 stk</t>
  </si>
  <si>
    <t>Sun Alt i 1 Max Power tabletter /6 pk a 46 stk</t>
  </si>
  <si>
    <t>Tøyvask Clax color 10kg</t>
  </si>
  <si>
    <t>Tøyvask m/blekemiddel  12kg</t>
  </si>
  <si>
    <t>Tøyvask u/blekemiddel 12kg</t>
  </si>
  <si>
    <t>Maskinoppvask autodos. ecolab Solid Protect 4,5kg</t>
  </si>
  <si>
    <t>Maskinoppvask Suma M20 Nordlys 3kg /4 stk a 3 kg</t>
  </si>
  <si>
    <t>Maskinoppvaskpulver 2,6kg Sun Extra Pow. /4 stk a 2,6 kg</t>
  </si>
  <si>
    <t>Tøyvask OMO Color storforbr pakn 4,5kg / 4 stk a 4,5 kilo</t>
  </si>
  <si>
    <t>Tøyvask OMO Ultra hvitt 4,5kg / 4 stk a 4,5 kilo</t>
  </si>
  <si>
    <t>Vaskemiddel Aquanomic Solid ecolab 4,08kg</t>
  </si>
  <si>
    <t>Gulvvoks LP Free 5 kg / 3 kan a 5 kilo</t>
  </si>
  <si>
    <t>Sirafan Speed 750ml  / 6 FL a 750 ml</t>
  </si>
  <si>
    <t>Rensemiddel for kaffetrakt /20 pk a 5 poser</t>
  </si>
  <si>
    <t>Avskrapningsmatte m/bunn 120x600cm grå  / 1 PK a 6 meter</t>
  </si>
  <si>
    <t>Strekkfilm X-TRA 20my 50cmx1750m 250%/  1 RL a 1750 MTR</t>
  </si>
  <si>
    <t>Hånddesinfeksjon Cutan gel 1L til disp Deb Stoko / PK a 6 fl * 1 liter</t>
  </si>
  <si>
    <t>Rengjøringsvogn Mini  /1 stk</t>
  </si>
  <si>
    <t>Toalettbørste enkel m/hvit holder  / 1 stk</t>
  </si>
  <si>
    <t>Håndkrem ektra tørr hud 200 ml Epicare 9 / pk a 12 stk*200ml</t>
  </si>
  <si>
    <t>Kremsåpe ekstra mild 1L Cutan  / PK a 6 fl* 1 liter</t>
  </si>
  <si>
    <t>Hånddesinfeksjon 750ml 85% dosering  /  PK a 6 fl* 750 ML</t>
  </si>
  <si>
    <t>Hånddesinfeksjon gel 1L flytende  / PK a 6 fl * 1 liter</t>
  </si>
  <si>
    <t>Håndsåpe flytende uparf. industri 1L S1  / PK a 6 fl* 1 liter</t>
  </si>
  <si>
    <t>Håndsåpe mild 1L flytende  / PK a 6 fl* 1 liter</t>
  </si>
  <si>
    <t>Skumsåpe 1L Katrin Ease for dispenser   / PK a 6 fl* 1liter</t>
  </si>
  <si>
    <t>Engangshanske latex M upudret klar  / 1 PK a 100 stk</t>
  </si>
  <si>
    <t>Engangshanske nitril M upudret blå  / 1 PK a 200 stk</t>
  </si>
  <si>
    <t>Engangshanske vinyl L upudret klar  / 1 PK a 100 stk</t>
  </si>
  <si>
    <t>Engangshanske vinyl M upudret klar  / 1 PK a 100 stk</t>
  </si>
  <si>
    <t>Hånddesinfeksjon 700ml 70% etanol  / PK a 12 poser* 700 ml</t>
  </si>
  <si>
    <t>Håndsåpe 700ml flytende ekstra mild/  PK a 12 pos* 700 ML</t>
  </si>
  <si>
    <t>Håndsåpe flytende 800ml Soft Care Fresh /PK a 6 stk* 800 ml</t>
  </si>
  <si>
    <t>Kremsåpe Estesol Lotion Pure 1L  /  PK a 6 stk * 1 liter</t>
  </si>
  <si>
    <t>Skumsåpe 1000ml f/Foam Soap Disp.  /  PK a 6 stk * 1 liter</t>
  </si>
  <si>
    <t>Skumsåpe 500ml f/Foam Soap Disp. 70838 / PK a 12 stk * 0,5 l</t>
  </si>
  <si>
    <t>Vaskekrem 800ml Soft Care Sens / PK a 6 stk * 0,8 liter</t>
  </si>
  <si>
    <t>Vaskekrem flytende ekstra mild 800ml  / PK a 6 stk * 0,8 liter</t>
  </si>
  <si>
    <t>Gulvpad Twister 17" grønn 5871029  / 1 PK a 2 stk</t>
  </si>
  <si>
    <t>Blandingsmopp 50cm blå Finnmopp  / PK a 5 stk</t>
  </si>
  <si>
    <t>Ekstramopp 50cm rød Classic Extramop  / PK a 5 stk</t>
  </si>
  <si>
    <t>Fuktmopp HD m/lomme 60cm  / PK a 5 stk</t>
  </si>
  <si>
    <t>Mikrofiberklut 32x32cm ass.farger  / 1 PK a 20 stk</t>
  </si>
  <si>
    <t>Mikrofiberklut 36x36cm rød/blå  / 1 PK a 20 stk</t>
  </si>
  <si>
    <t>Mikrofiberklut 38x40cm rød/blå NanoTech / 1 PK a 5 stk</t>
  </si>
  <si>
    <t>Mikrofiberklut 40x40cm ass.farger</t>
  </si>
  <si>
    <t>Mikrofibermopp borrelås 60cm fukt grå Damp 48 / PK a 5 stk</t>
  </si>
  <si>
    <t>Mikrofibermopp fukt borrelås 40cm Duotex  / PK a 5 stk</t>
  </si>
  <si>
    <t>Mikrofibermopp fukt HD m/borrelås 60cm  / PK a 5 stk</t>
  </si>
  <si>
    <t>Mikrofibermopp m/borrelås 60cm Duotex   / PK a 5 stk</t>
  </si>
  <si>
    <t>Mikrofibermopp m/lomme 50cm</t>
  </si>
  <si>
    <t>Mikromopp 50cm grå Single MicroTech  / PK a 30 stk</t>
  </si>
  <si>
    <t>Poleringspad 17" ass. Farger  / PK a 5 stk</t>
  </si>
  <si>
    <t>Klut 25cmx10m uperforert (blå på rull) / PK a 4 rl* 10 meter</t>
  </si>
  <si>
    <t>Håndtørk Multifold mykt H2 110ark   /PK a 21 pk* 110 ark</t>
  </si>
  <si>
    <t>Håndtørk Multifold mykt H2 150ark  /PK a 21 pk* 150 ark</t>
  </si>
  <si>
    <t>Kjøkkenrull Plus 2lag hvit 4x21m / 8 PK a 4 RL* 21 meter</t>
  </si>
  <si>
    <t>Papirhåndklær 2lag C-Fold 2 Easy Flush  / 18 PK a 125 ark</t>
  </si>
  <si>
    <t>Papirhåndklær Classic 2lag One-Stop M2  / 21 PK a 144 ark</t>
  </si>
  <si>
    <t>Papirhåndklær Classic Zig Zag 2   / 20 PK a 150 ark</t>
  </si>
  <si>
    <t>Papirhåndklær L 3lag Non-Stop Plus  / 15 PK a 90 ark</t>
  </si>
  <si>
    <t>Papirhåndklær M 2lag Classic Non Stop  / 15 PK a 135 ark</t>
  </si>
  <si>
    <t>Papirhåndklær M 2lag Non-Stop Basic  / 18 PK a 150 ark</t>
  </si>
  <si>
    <t>Papirhåndklær Plus 2lag One-Stop M2  / 21 PK a 144 ark</t>
  </si>
  <si>
    <t>Papirhåndklær Plus 2lag One-Stop M2 low  / 21 PK a 144 ark</t>
  </si>
  <si>
    <t>Papirhåndklær Plus 3lag One-Stop L3 90ar   / 21 PK a 90 ark</t>
  </si>
  <si>
    <t>Toa Basic Toilet 290 2lag 36m natur hvit / 8 PK a 8 RL* 36 meter</t>
  </si>
  <si>
    <t>Toa Classic Toilet 200 2lag hvit 25m  / 8 PK a 8 RL* 25 meter</t>
  </si>
  <si>
    <t>Toa Plus Toilet 360 2lag 6pk 50m hvit / 7 PK a 6 ruller* 50 meter</t>
  </si>
  <si>
    <t>Toapapir ekstra mykt 252ark T3 / 30 PK * 252 ark</t>
  </si>
  <si>
    <t>Papirhåndklær Plus 2lag C-Fold 2  / 24 PK* 100 ark</t>
  </si>
  <si>
    <t>Håndtørk Univ H5 410ark  / 12 PK* 410 ark</t>
  </si>
  <si>
    <t>Toapapir Premium T4 myk 3lag 6pk 35m  / 7 PK a 6 RL* 35 meter</t>
  </si>
  <si>
    <t>Vaskeklut myk 30x19cm 135stk Tork / 8 PK a 135 stk</t>
  </si>
  <si>
    <t>Håndtørk 2lag 150m rll H1 / PK a 6 RL* 150 meter</t>
  </si>
  <si>
    <t>Senterrull M 1lag u/hylse  /PK a 6 RL* 320 meter</t>
  </si>
  <si>
    <t>Toa Classic System Toilet 800 hvit 2lag  / PK a 36 RL* 100 meter</t>
  </si>
  <si>
    <t>Toa Gigant L 1lag hvit 525m  /PK a 6 RL* 525 meter</t>
  </si>
  <si>
    <t>Toa Katrin Classic Gigant S 2lag 200m  / PK a 12 RL* 200 meter</t>
  </si>
  <si>
    <t>Toa Katrin Plus M2 2lag hvit 310m  /PK a 6 RL*310 meter</t>
  </si>
  <si>
    <t>Toa Katrin Plus S2 2lag hvit 160m  /PK a12 RL* 160 meter</t>
  </si>
  <si>
    <t>Toa Plus System Toilet 680 hvit 2lag  / PK a 36 RL*85 metr</t>
  </si>
  <si>
    <t>Toarll Mini Jumbo 2lag 170m T2  / PK a 12 RL* 170 meter</t>
  </si>
  <si>
    <t>Toarll myk Jumbo 360m T1  /PK a 6 RL* 360 meter</t>
  </si>
  <si>
    <t>Tørkepapir Classic System L2 hvit 2lag / PK a 6 RL* 200 meter</t>
  </si>
  <si>
    <t>Tørkepapir Classic System M2 2lag hvit / PK a 6 RL* 160 meter</t>
  </si>
  <si>
    <t>Tørkepapir Plus System M2 2lag hvit / PK a 6 RL*100 meter</t>
  </si>
  <si>
    <t>Senterrull Plus S 1lag u/hylse Katrin / PK a 12 RL*110 meter</t>
  </si>
  <si>
    <t>Tørkepapir standard mini senterrull M1 / PK a 11 RL* 120meter</t>
  </si>
  <si>
    <t>Tørkepapir Standard senterrull M2 / PK a 6 RL* 275 meter</t>
  </si>
  <si>
    <t>Tenner serie T1 4W-20W / 1 pk a 25 stk</t>
  </si>
  <si>
    <t>Ledpære 470LM 5,6W 2700K normal E27 /  1 PK a 10 stk</t>
  </si>
  <si>
    <t>Ledpære 806LM 9,2W 2700K normal E27 / 1 PK a 10 stk</t>
  </si>
  <si>
    <t>Ledpære A60 500LM 5,5W 2700K dim E27 / 1 PK a 10 stk</t>
  </si>
  <si>
    <t>Ledpære A60 806LM 8,5W 2700K dim E27 / 1 PK a 10 stk</t>
  </si>
  <si>
    <t>Ledpære filament A60 450LM 4,3W E27 / 1 PK a 10 stk</t>
  </si>
  <si>
    <t>Lysrør T8 18W/830 / 1 PK a 25 stk</t>
  </si>
  <si>
    <t>Lysrør T8 36W/830 / 1 PK a 25 stk</t>
  </si>
  <si>
    <t>Lysrør T8 36W/840  / 1 PK a 25 stk</t>
  </si>
  <si>
    <t>Lysrør T8 58W/830 / 1 PK a 25 stk</t>
  </si>
  <si>
    <t>Lysrør TL5 14W/830 HE / 1 PK a 30 stk</t>
  </si>
  <si>
    <t>Lysrør TL5 28W/830 HE / 1 PK a 30 stk</t>
  </si>
  <si>
    <t>Lysrør T5 8W/640 / 1 PK a 25 stk</t>
  </si>
  <si>
    <t>Kompaktlysrør TCD/E 18W/830 G24q-2  / PK a 10 stk</t>
  </si>
  <si>
    <t>Kompaktlysrør TCD/E 26W/830 G24q-3  /  PK a 25 stk</t>
  </si>
  <si>
    <t>Kompaktlysrør T2D 16W/827 2 PIN  /  PK a 10 stk</t>
  </si>
  <si>
    <t>Lysrør T8 18W/840  / PK a 25 stk</t>
  </si>
  <si>
    <t>Lysrør T8 58W/840  / PK a 25 stk</t>
  </si>
  <si>
    <t>Kompaktlysrør TCT/E 32W/830 GX24q-3  / PK a 10 stk</t>
  </si>
  <si>
    <t>Halogenpære normal 42W K230V E27  /PK a 10 stk</t>
  </si>
  <si>
    <t>Lysrør T5 8W/830  / PK a 25 stk</t>
  </si>
  <si>
    <t>Kompaktlysrør TCT/E 26W/830 GX24q-3  / PK a 10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</si>
</sst>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.0"/>
    <numFmt numFmtId="166" formatCode="_ * #,##0_ ;_ * \-#,##0_ ;_ * &quot;-&quot;??_ ;_ @_ 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66FF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theme="9" tint="-0.24997711111789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4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 applyFill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0" fontId="2" fillId="0" borderId="0" xfId="0" applyFont="1" applyFill="1" applyBorder="1"/>
    <xf numFmtId="2" fontId="8" fillId="3" borderId="0" xfId="0" applyNumberFormat="1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3" fontId="2" fillId="0" borderId="0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/>
    <xf numFmtId="0" fontId="0" fillId="0" borderId="0" xfId="0" applyAlignment="1">
      <alignment horizontal="left"/>
    </xf>
    <xf numFmtId="166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/>
    <xf numFmtId="0" fontId="0" fillId="0" borderId="0" xfId="0" applyFont="1" applyAlignment="1">
      <alignment horizontal="left"/>
    </xf>
    <xf numFmtId="164" fontId="7" fillId="0" borderId="0" xfId="27" applyFont="1" applyFill="1" applyBorder="1"/>
    <xf numFmtId="164" fontId="7" fillId="0" borderId="0" xfId="27" applyFont="1" applyFill="1" applyBorder="1" applyAlignment="1">
      <alignment horizontal="center" vertical="top" wrapText="1"/>
    </xf>
    <xf numFmtId="164" fontId="2" fillId="0" borderId="0" xfId="27" applyFont="1" applyFill="1" applyBorder="1"/>
    <xf numFmtId="9" fontId="7" fillId="0" borderId="0" xfId="1" applyFont="1" applyFill="1" applyBorder="1"/>
    <xf numFmtId="9" fontId="7" fillId="0" borderId="0" xfId="1" applyFont="1" applyFill="1" applyBorder="1" applyAlignment="1">
      <alignment horizontal="center" vertical="top" wrapText="1"/>
    </xf>
    <xf numFmtId="9" fontId="2" fillId="0" borderId="0" xfId="1" applyFont="1" applyFill="1" applyBorder="1"/>
    <xf numFmtId="166" fontId="7" fillId="0" borderId="0" xfId="27" applyNumberFormat="1" applyFont="1" applyFill="1" applyBorder="1"/>
    <xf numFmtId="166" fontId="7" fillId="0" borderId="0" xfId="27" applyNumberFormat="1" applyFont="1" applyFill="1" applyBorder="1" applyAlignment="1">
      <alignment horizontal="center" vertical="top" wrapText="1"/>
    </xf>
    <xf numFmtId="166" fontId="2" fillId="0" borderId="0" xfId="27" applyNumberFormat="1" applyFont="1" applyFill="1" applyBorder="1"/>
    <xf numFmtId="0" fontId="0" fillId="2" borderId="0" xfId="0" applyFill="1" applyAlignment="1">
      <alignment horizontal="left"/>
    </xf>
    <xf numFmtId="166" fontId="0" fillId="2" borderId="0" xfId="0" applyNumberFormat="1" applyFill="1"/>
    <xf numFmtId="2" fontId="2" fillId="3" borderId="0" xfId="0" applyNumberFormat="1" applyFont="1" applyFill="1" applyBorder="1"/>
    <xf numFmtId="1" fontId="2" fillId="3" borderId="0" xfId="0" applyNumberFormat="1" applyFont="1" applyFill="1" applyBorder="1"/>
    <xf numFmtId="164" fontId="2" fillId="3" borderId="0" xfId="27" applyFont="1" applyFill="1" applyBorder="1"/>
    <xf numFmtId="9" fontId="2" fillId="3" borderId="0" xfId="1" applyFont="1" applyFill="1" applyBorder="1"/>
    <xf numFmtId="0" fontId="2" fillId="3" borderId="0" xfId="0" applyFont="1" applyFill="1" applyBorder="1"/>
    <xf numFmtId="2" fontId="2" fillId="3" borderId="0" xfId="0" applyNumberFormat="1" applyFont="1" applyFill="1" applyBorder="1" applyAlignment="1">
      <alignment horizontal="center"/>
    </xf>
    <xf numFmtId="0" fontId="1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7" fillId="0" borderId="1" xfId="0" applyFont="1" applyFill="1" applyBorder="1"/>
    <xf numFmtId="166" fontId="7" fillId="0" borderId="1" xfId="27" applyNumberFormat="1" applyFont="1" applyFill="1" applyBorder="1"/>
    <xf numFmtId="3" fontId="11" fillId="0" borderId="1" xfId="0" applyNumberFormat="1" applyFont="1" applyFill="1" applyBorder="1"/>
    <xf numFmtId="166" fontId="2" fillId="0" borderId="0" xfId="27" applyNumberFormat="1" applyFont="1" applyFill="1"/>
    <xf numFmtId="0" fontId="2" fillId="0" borderId="0" xfId="0" applyFont="1" applyFill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1" fontId="2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166" fontId="2" fillId="0" borderId="0" xfId="27" applyNumberFormat="1" applyFont="1" applyFill="1" applyBorder="1" applyAlignment="1">
      <alignment horizontal="left" vertical="top"/>
    </xf>
    <xf numFmtId="166" fontId="2" fillId="0" borderId="0" xfId="27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2" fontId="8" fillId="3" borderId="0" xfId="0" applyNumberFormat="1" applyFont="1" applyFill="1" applyBorder="1" applyAlignment="1">
      <alignment horizontal="left" vertical="top"/>
    </xf>
    <xf numFmtId="1" fontId="2" fillId="3" borderId="0" xfId="0" applyNumberFormat="1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164" fontId="2" fillId="3" borderId="0" xfId="27" applyFont="1" applyFill="1" applyBorder="1" applyAlignment="1">
      <alignment horizontal="left" vertical="top"/>
    </xf>
    <xf numFmtId="165" fontId="2" fillId="0" borderId="0" xfId="0" applyNumberFormat="1" applyFont="1" applyFill="1" applyBorder="1" applyAlignment="1">
      <alignment horizontal="left" vertical="top"/>
    </xf>
    <xf numFmtId="164" fontId="2" fillId="0" borderId="0" xfId="27" applyFont="1" applyFill="1" applyBorder="1" applyAlignment="1">
      <alignment horizontal="left" vertical="top"/>
    </xf>
    <xf numFmtId="9" fontId="2" fillId="3" borderId="0" xfId="1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/>
    <xf numFmtId="166" fontId="16" fillId="2" borderId="0" xfId="0" applyNumberFormat="1" applyFont="1" applyFill="1"/>
    <xf numFmtId="0" fontId="2" fillId="0" borderId="0" xfId="0" pivotButton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</cellXfs>
  <cellStyles count="28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Komma" xfId="27" builtinId="3"/>
    <cellStyle name="Normal" xfId="0" builtinId="0"/>
    <cellStyle name="Normal 2" xfId="24" xr:uid="{00000000-0005-0000-0000-000018000000}"/>
    <cellStyle name="Normal 3" xfId="25" xr:uid="{00000000-0005-0000-0000-000019000000}"/>
    <cellStyle name="Prosent" xfId="1" builtinId="5"/>
    <cellStyle name="Prosent 2" xfId="26" xr:uid="{00000000-0005-0000-0000-00001B000000}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3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3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3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3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3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3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66FF"/>
        <name val="Arial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.0"/>
      <fill>
        <patternFill patternType="none">
          <fgColor indexed="3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3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3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.0"/>
      <fill>
        <patternFill patternType="none">
          <fgColor indexed="3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3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31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31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left style="medium">
          <color auto="1"/>
        </left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31"/>
          <bgColor auto="1"/>
        </patternFill>
      </fill>
    </dxf>
    <dxf>
      <border outline="0">
        <bottom style="medium">
          <color auto="1"/>
        </bottom>
      </border>
    </dxf>
    <dxf>
      <fill>
        <patternFill patternType="none">
          <bgColor auto="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b val="0"/>
      </font>
    </dxf>
    <dxf>
      <font>
        <color theme="4" tint="0.39997558519241921"/>
      </font>
    </dxf>
    <dxf>
      <alignment horizontal="center" readingOrder="0"/>
    </dxf>
    <dxf>
      <alignment vertical="top" readingOrder="0"/>
    </dxf>
    <dxf>
      <alignment wrapText="1" readingOrder="0"/>
    </dxf>
    <dxf>
      <numFmt numFmtId="13" formatCode="0\ %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166" formatCode="_ * #,##0_ ;_ * \-#,##0_ ;_ * &quot;-&quot;??_ ;_ @_ "/>
    </dxf>
  </dxfs>
  <tableStyles count="0" defaultTableStyle="TableStyleMedium2" defaultPivotStyle="PivotStyleLight16"/>
  <colors>
    <mruColors>
      <color rgb="FF95B3D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jertrud" refreshedDate="43586.383079976855" createdVersion="5" refreshedVersion="6" minRefreshableVersion="3" recordCount="187" xr:uid="{00000000-000A-0000-FFFF-FFFF09000000}">
  <cacheSource type="worksheet">
    <worksheetSource name="Tabell1"/>
  </cacheSource>
  <cacheFields count="24">
    <cacheField name="Varegruppe" numFmtId="0">
      <sharedItems count="17">
        <s v="Varegruppe 1 Avfallshåndtering"/>
        <s v="Varegruppe 2 Ferskvare og catering"/>
        <s v="Varegruppe 3 Hygiene og renhold"/>
        <s v="Varegruppe 5 Matter"/>
        <s v="Varegruppe 4 Pallesikring/beskyttelse"/>
        <s v="Varegruppe 6 Personlig hygiene"/>
        <s v="Varegruppe 7 Renholdsrekvisita"/>
        <s v="Varegruppe 8 Tørkesystemer"/>
        <s v="Varegruppe 9 Lyskilder, batterier"/>
        <s v="Varegruppe 2" u="1"/>
        <s v="Varegruppe 2 Lyskilder, batterier" u="1"/>
        <s v="Varegruppe 1_x000a_Hygiene renhold, papir og plast" u="1"/>
        <s v="Varegruppe 1 Hygiene renhold, papir og plast" u="1"/>
        <s v="Varegruppe 4" u="1"/>
        <s v="Varegupp 3" u="1"/>
        <s v="Varegruppe 1" u="1"/>
        <s v="Varegruppe 3" u="1"/>
      </sharedItems>
    </cacheField>
    <cacheField name="Vare" numFmtId="0">
      <sharedItems/>
    </cacheField>
    <cacheField name="Mengde i forpakning" numFmtId="166">
      <sharedItems containsString="0" containsBlank="1" containsNumber="1" containsInteger="1" minValue="1" maxValue="1000"/>
    </cacheField>
    <cacheField name="Enh" numFmtId="0">
      <sharedItems/>
    </cacheField>
    <cacheField name="Estimert ant forpakn. pr år" numFmtId="0">
      <sharedItems containsSemiMixedTypes="0" containsString="0" containsNumber="1" containsInteger="1" minValue="1" maxValue="26208"/>
    </cacheField>
    <cacheField name="Etterspurt mengde pr år" numFmtId="166">
      <sharedItems containsString="0" containsBlank="1" containsNumber="1" minValue="2" maxValue="2358720"/>
    </cacheField>
    <cacheField name="Enh1" numFmtId="0">
      <sharedItems containsBlank="1"/>
    </cacheField>
    <cacheField name="Tilbyders benevning/varemerke" numFmtId="2">
      <sharedItems containsNonDate="0" containsString="0" containsBlank="1"/>
    </cacheField>
    <cacheField name="Leverandørs varegruppe - nummer" numFmtId="1">
      <sharedItems containsNonDate="0" containsString="0" containsBlank="1"/>
    </cacheField>
    <cacheField name="Leverandørs varegruppe - navn" numFmtId="2">
      <sharedItems containsNonDate="0" containsString="0" containsBlank="1"/>
    </cacheField>
    <cacheField name="Varenummer" numFmtId="0">
      <sharedItems containsNonDate="0" containsString="0" containsBlank="1"/>
    </cacheField>
    <cacheField name="Mengde-enhet" numFmtId="0">
      <sharedItems/>
    </cacheField>
    <cacheField name="Mengde i tilbudt forpaktning" numFmtId="164">
      <sharedItems containsNonDate="0" containsString="0" containsBlank="1"/>
    </cacheField>
    <cacheField name="For-paknining" numFmtId="165">
      <sharedItems/>
    </cacheField>
    <cacheField name="Listepris pr forpakning" numFmtId="164">
      <sharedItems containsNonDate="0" containsString="0" containsBlank="1"/>
    </cacheField>
    <cacheField name="Listepris pr mengde enhet" numFmtId="164">
      <sharedItems/>
    </cacheField>
    <cacheField name="Tilbudt rabatt i %" numFmtId="9">
      <sharedItems containsNonDate="0" containsString="0" containsBlank="1"/>
    </cacheField>
    <cacheField name="Tilbudt nettopris pr tilbudt forpakning" numFmtId="164">
      <sharedItems containsSemiMixedTypes="0" containsString="0" containsNumber="1" containsInteger="1" minValue="0" maxValue="0"/>
    </cacheField>
    <cacheField name="Listepris for årsvolum" numFmtId="164">
      <sharedItems containsSemiMixedTypes="0" containsString="0" containsNumber="1" containsInteger="1" minValue="0" maxValue="0"/>
    </cacheField>
    <cacheField name="Tilbudt nettopris for årsvolum" numFmtId="164">
      <sharedItems containsSemiMixedTypes="0" containsString="0" containsNumber="1" containsInteger="1" minValue="0" maxValue="0"/>
    </cacheField>
    <cacheField name="Merknader (hvis varen ikke føres, skriv n/a)" numFmtId="0">
      <sharedItems containsNonDate="0" containsString="0" containsBlank="1"/>
    </cacheField>
    <cacheField name="Oppfyller produktet kravene til EU-blomst, Svane eller Blaue Engel (Ja/Nei)" numFmtId="2">
      <sharedItems containsNonDate="0" containsString="0" containsBlank="1"/>
    </cacheField>
    <cacheField name="Evaluering miljømerking (estimert ant forpakninger x miljømerket vare)" numFmtId="3">
      <sharedItems containsSemiMixedTypes="0" containsString="0" containsNumber="1" containsInteger="1" minValue="0" maxValue="0"/>
    </cacheField>
    <cacheField name="Varerabatt øvrige varer i varegruppen" numFmtId="0" formula=" ('Listepris for årsvolum'-'Tilbudt nettopris for årsvolum')/'Listepris for årsvolum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">
  <r>
    <x v="0"/>
    <s v="Avf.pose LD 12my hvit 50x50cm 20L /50 stk"/>
    <n v="50"/>
    <s v="RLL"/>
    <n v="3584"/>
    <n v="179200"/>
    <s v="STK"/>
    <m/>
    <m/>
    <m/>
    <m/>
    <s v="STK"/>
    <m/>
    <s v="RLL"/>
    <m/>
    <s v="0"/>
    <m/>
    <n v="0"/>
    <n v="0"/>
    <n v="0"/>
    <m/>
    <m/>
    <n v="0"/>
  </r>
  <r>
    <x v="0"/>
    <s v="Avf.pose LD 12my hvit 60x60cm 35L /50 stk"/>
    <n v="50"/>
    <s v="RLL"/>
    <n v="7584"/>
    <n v="379200"/>
    <s v="STK "/>
    <m/>
    <m/>
    <m/>
    <m/>
    <s v="STK "/>
    <m/>
    <s v="RLL"/>
    <m/>
    <s v="0"/>
    <m/>
    <n v="0"/>
    <n v="0"/>
    <n v="0"/>
    <m/>
    <m/>
    <n v="0"/>
  </r>
  <r>
    <x v="0"/>
    <s v="Avf.pose LD 12my hvit 60x90cm 50L /25 stk"/>
    <n v="25"/>
    <s v="RLL"/>
    <n v="2528"/>
    <n v="63200"/>
    <s v="STK"/>
    <m/>
    <m/>
    <m/>
    <m/>
    <s v="STK"/>
    <m/>
    <s v="RLL"/>
    <m/>
    <s v="0"/>
    <m/>
    <n v="0"/>
    <n v="0"/>
    <n v="0"/>
    <m/>
    <m/>
    <n v="0"/>
  </r>
  <r>
    <x v="0"/>
    <s v="Avf.sekk knyt LD 50my sort 72X125cm 100L /10 stk"/>
    <n v="10"/>
    <s v="RLL"/>
    <n v="288"/>
    <n v="2880"/>
    <s v="STK"/>
    <m/>
    <m/>
    <m/>
    <m/>
    <s v="STK"/>
    <m/>
    <s v="RLL"/>
    <m/>
    <s v="0"/>
    <m/>
    <n v="0"/>
    <n v="0"/>
    <n v="0"/>
    <m/>
    <m/>
    <n v="0"/>
  </r>
  <r>
    <x v="0"/>
    <s v="Avf.sekk LD 60my hvit 72x112cm 100L/ 10 stk"/>
    <n v="10"/>
    <s v="RLL"/>
    <n v="134"/>
    <n v="1340"/>
    <s v="STK"/>
    <m/>
    <m/>
    <m/>
    <m/>
    <s v="STK"/>
    <m/>
    <s v="RLL"/>
    <m/>
    <s v="0"/>
    <m/>
    <n v="0"/>
    <n v="0"/>
    <n v="0"/>
    <m/>
    <m/>
    <n v="0"/>
  </r>
  <r>
    <x v="0"/>
    <s v="Avf.sekk LD 70my gul 72x112cm 100L / 10 stk"/>
    <n v="10"/>
    <s v="RLL"/>
    <n v="235"/>
    <n v="2350"/>
    <s v="STK"/>
    <m/>
    <m/>
    <m/>
    <m/>
    <s v="STK"/>
    <m/>
    <s v="RLL"/>
    <m/>
    <s v="0"/>
    <m/>
    <n v="0"/>
    <n v="0"/>
    <n v="0"/>
    <m/>
    <m/>
    <n v="0"/>
  </r>
  <r>
    <x v="0"/>
    <s v="Avf.sekk LD 70my sort 72x112cm 100L / 10 stk"/>
    <n v="10"/>
    <s v="RLL"/>
    <n v="552"/>
    <n v="5520"/>
    <s v="STK"/>
    <m/>
    <m/>
    <m/>
    <m/>
    <s v="STK"/>
    <m/>
    <s v="RLL"/>
    <m/>
    <s v="0"/>
    <m/>
    <n v="0"/>
    <n v="0"/>
    <n v="0"/>
    <m/>
    <m/>
    <n v="0"/>
  </r>
  <r>
    <x v="0"/>
    <s v="Avf.sekk LD sort Coex knyt 72x125cm 100L /10 stk"/>
    <n v="10"/>
    <s v="RLL"/>
    <n v="3680"/>
    <n v="36800"/>
    <s v="STK"/>
    <m/>
    <m/>
    <m/>
    <m/>
    <s v="STK"/>
    <m/>
    <s v="RLL"/>
    <m/>
    <s v="0"/>
    <m/>
    <n v="0"/>
    <n v="0"/>
    <n v="0"/>
    <m/>
    <m/>
    <n v="0"/>
  </r>
  <r>
    <x v="0"/>
    <s v="Avf.sekk LD sort Coex sterk72x112cm 100L /10 stk"/>
    <n v="10"/>
    <s v="RLL"/>
    <n v="1094"/>
    <n v="10940"/>
    <s v="STK"/>
    <m/>
    <m/>
    <m/>
    <m/>
    <s v="STK"/>
    <m/>
    <s v="RLL"/>
    <m/>
    <s v="0"/>
    <m/>
    <n v="0"/>
    <n v="0"/>
    <n v="0"/>
    <m/>
    <m/>
    <n v="0"/>
  </r>
  <r>
    <x v="1"/>
    <s v="Kaffebeger 25cl Ø80mm termo /20 pk a 80 stk"/>
    <n v="80"/>
    <s v="PK"/>
    <n v="192"/>
    <n v="3840"/>
    <s v="STK"/>
    <m/>
    <m/>
    <m/>
    <m/>
    <s v="STK"/>
    <m/>
    <s v="PK"/>
    <m/>
    <s v="0"/>
    <m/>
    <n v="0"/>
    <n v="0"/>
    <n v="0"/>
    <m/>
    <m/>
    <n v="0"/>
  </r>
  <r>
    <x v="1"/>
    <s v="Pappbeger m/hank 18cl Nedesign / 25 PK *80 stk"/>
    <n v="80"/>
    <s v="PK"/>
    <n v="1040"/>
    <n v="83200"/>
    <s v="STK"/>
    <m/>
    <m/>
    <m/>
    <m/>
    <s v="STK"/>
    <m/>
    <s v="PK"/>
    <m/>
    <s v="0"/>
    <m/>
    <n v="0"/>
    <n v="0"/>
    <n v="0"/>
    <m/>
    <m/>
    <n v="0"/>
  </r>
  <r>
    <x v="1"/>
    <s v="Serv 3L 33cm ass.farger /10 pk a 150 stk"/>
    <n v="150"/>
    <s v="PK"/>
    <n v="26"/>
    <n v="3900"/>
    <s v="STK"/>
    <m/>
    <m/>
    <m/>
    <m/>
    <s v="STK"/>
    <m/>
    <s v="PK"/>
    <m/>
    <s v="0"/>
    <m/>
    <n v="0"/>
    <n v="0"/>
    <n v="0"/>
    <m/>
    <m/>
    <n v="0"/>
  </r>
  <r>
    <x v="1"/>
    <s v="Serv disp 1lag 33cm ass.farger /6 pk a 750 stk"/>
    <n v="750"/>
    <s v="PK"/>
    <n v="422"/>
    <n v="316500"/>
    <s v="STK"/>
    <m/>
    <m/>
    <m/>
    <m/>
    <s v="STK"/>
    <m/>
    <s v="PK"/>
    <m/>
    <s v="0"/>
    <m/>
    <n v="0"/>
    <n v="0"/>
    <n v="0"/>
    <m/>
    <m/>
    <n v="0"/>
  </r>
  <r>
    <x v="1"/>
    <s v="Tallerken trefiber Ø17cm Flavour /8 pk a 175 stk"/>
    <n v="175"/>
    <s v="PK"/>
    <n v="67"/>
    <n v="11725"/>
    <s v="STK"/>
    <m/>
    <m/>
    <m/>
    <m/>
    <s v="STK"/>
    <m/>
    <s v="PK"/>
    <m/>
    <s v="0"/>
    <m/>
    <n v="0"/>
    <n v="0"/>
    <n v="0"/>
    <m/>
    <m/>
    <n v="0"/>
  </r>
  <r>
    <x v="1"/>
    <s v="Film Wrapmaster 30cmx100m /1krt a 3 rll* 100 meter"/>
    <n v="3"/>
    <s v="RLL"/>
    <n v="173"/>
    <n v="17300"/>
    <s v="meter"/>
    <m/>
    <m/>
    <m/>
    <m/>
    <s v="meter"/>
    <m/>
    <s v="RLL"/>
    <m/>
    <s v="0"/>
    <m/>
    <n v="0"/>
    <n v="0"/>
    <n v="0"/>
    <m/>
    <m/>
    <n v="0"/>
  </r>
  <r>
    <x v="1"/>
    <s v="Film Wrapmaster 30cmx300m /1 krt a 3 rll* 300 meter"/>
    <n v="3"/>
    <s v="RLL"/>
    <n v="53"/>
    <n v="15900"/>
    <s v="meter"/>
    <m/>
    <m/>
    <m/>
    <m/>
    <s v="meter"/>
    <m/>
    <s v="RLL"/>
    <m/>
    <s v="0"/>
    <m/>
    <n v="0"/>
    <n v="0"/>
    <n v="0"/>
    <m/>
    <m/>
    <n v="0"/>
  </r>
  <r>
    <x v="1"/>
    <s v="Film Wrapmaster 45cmx300m / 1 PK a 3 rll* 300 meter"/>
    <n v="3"/>
    <s v="RLL"/>
    <n v="153"/>
    <n v="45900"/>
    <s v="meter"/>
    <m/>
    <m/>
    <m/>
    <m/>
    <s v="meter"/>
    <m/>
    <s v="RLL"/>
    <m/>
    <s v="0"/>
    <m/>
    <n v="0"/>
    <n v="0"/>
    <n v="0"/>
    <m/>
    <m/>
    <n v="0"/>
  </r>
  <r>
    <x v="2"/>
    <s v="Håndoppvask Suma Renax Ultra 750ml"/>
    <n v="1"/>
    <s v="FL"/>
    <n v="490"/>
    <n v="367.5"/>
    <s v="liter"/>
    <m/>
    <m/>
    <m/>
    <m/>
    <s v="liter"/>
    <m/>
    <s v="FL"/>
    <m/>
    <s v="0"/>
    <m/>
    <n v="0"/>
    <n v="0"/>
    <n v="0"/>
    <m/>
    <m/>
    <n v="0"/>
  </r>
  <r>
    <x v="2"/>
    <s v="Jif Professional Skurekrem 2L"/>
    <n v="1"/>
    <s v="FL"/>
    <n v="50"/>
    <n v="100"/>
    <s v="liter"/>
    <m/>
    <m/>
    <m/>
    <m/>
    <s v="liter"/>
    <m/>
    <s v="FL"/>
    <m/>
    <s v="0"/>
    <m/>
    <n v="0"/>
    <n v="0"/>
    <n v="0"/>
    <m/>
    <m/>
    <n v="0"/>
  </r>
  <r>
    <x v="2"/>
    <s v="Jif skurekrem 500ml"/>
    <n v="1"/>
    <s v="FL"/>
    <n v="293"/>
    <n v="146.5"/>
    <s v="liter"/>
    <m/>
    <m/>
    <m/>
    <m/>
    <s v="liter"/>
    <m/>
    <s v="FL"/>
    <m/>
    <s v="0"/>
    <m/>
    <n v="0"/>
    <n v="0"/>
    <n v="0"/>
    <m/>
    <m/>
    <n v="0"/>
  </r>
  <r>
    <x v="2"/>
    <s v="Rengjøring Sactif Ren&amp;Luktfri 0,75L / 6 fl a 0,75 l"/>
    <n v="1"/>
    <s v="FL"/>
    <n v="29"/>
    <n v="21.75"/>
    <s v="liter"/>
    <m/>
    <m/>
    <m/>
    <m/>
    <s v="liter"/>
    <m/>
    <s v="FL"/>
    <m/>
    <s v="0"/>
    <m/>
    <n v="0"/>
    <n v="0"/>
    <n v="0"/>
    <m/>
    <m/>
    <n v="0"/>
  </r>
  <r>
    <x v="2"/>
    <s v="Sanitærrengjøring alkalisk 1liter / 12 fl a 1 liter"/>
    <n v="1"/>
    <s v="FL"/>
    <n v="96"/>
    <n v="96"/>
    <s v="liter"/>
    <m/>
    <m/>
    <m/>
    <m/>
    <s v="liter"/>
    <m/>
    <s v="FL"/>
    <m/>
    <s v="0"/>
    <m/>
    <n v="0"/>
    <n v="0"/>
    <n v="0"/>
    <m/>
    <m/>
    <n v="0"/>
  </r>
  <r>
    <x v="2"/>
    <s v="Toalettrens 750ml"/>
    <n v="1"/>
    <s v="FL"/>
    <n v="320"/>
    <n v="240"/>
    <s v="liter"/>
    <m/>
    <m/>
    <m/>
    <m/>
    <s v="liter"/>
    <m/>
    <s v="FL"/>
    <m/>
    <s v="0"/>
    <m/>
    <n v="0"/>
    <n v="0"/>
    <n v="0"/>
    <m/>
    <m/>
    <n v="0"/>
  </r>
  <r>
    <x v="2"/>
    <s v="Skurekrem flytende Rilan 750ml"/>
    <n v="1"/>
    <s v="FL"/>
    <n v="38"/>
    <n v="28.5"/>
    <s v="liter"/>
    <m/>
    <m/>
    <m/>
    <m/>
    <s v="liter"/>
    <m/>
    <s v="FL"/>
    <m/>
    <s v="0"/>
    <m/>
    <n v="0"/>
    <n v="0"/>
    <n v="0"/>
    <m/>
    <m/>
    <n v="0"/>
  </r>
  <r>
    <x v="2"/>
    <s v="Toalettrens Roomcare R1 750ml"/>
    <n v="5"/>
    <s v="FL"/>
    <n v="6"/>
    <n v="4.5"/>
    <s v="liter"/>
    <m/>
    <m/>
    <m/>
    <m/>
    <s v="liter"/>
    <m/>
    <s v="FL"/>
    <m/>
    <s v="0"/>
    <m/>
    <n v="0"/>
    <n v="0"/>
    <n v="0"/>
    <m/>
    <m/>
    <n v="0"/>
  </r>
  <r>
    <x v="2"/>
    <s v="Håndoppvask Assert Lemon 5L"/>
    <n v="10"/>
    <s v="FL"/>
    <n v="5"/>
    <n v="25"/>
    <s v="liter"/>
    <m/>
    <m/>
    <m/>
    <m/>
    <s v="liter"/>
    <m/>
    <s v="FL"/>
    <m/>
    <s v="0"/>
    <m/>
    <n v="0"/>
    <n v="0"/>
    <n v="0"/>
    <m/>
    <m/>
    <n v="0"/>
  </r>
  <r>
    <x v="2"/>
    <s v="Tørremiddel Clear Dry HD 5L"/>
    <n v="10"/>
    <s v="FL"/>
    <n v="5"/>
    <n v="25"/>
    <s v="liter"/>
    <m/>
    <m/>
    <m/>
    <m/>
    <s v="liter"/>
    <m/>
    <s v="FL"/>
    <m/>
    <s v="0"/>
    <m/>
    <n v="0"/>
    <n v="0"/>
    <n v="0"/>
    <m/>
    <m/>
    <n v="0"/>
  </r>
  <r>
    <x v="2"/>
    <s v="Bløtlegging Dip It Plus 2,4 kg"/>
    <n v="10"/>
    <s v="FL"/>
    <n v="5"/>
    <n v="12"/>
    <s v="kilo"/>
    <m/>
    <m/>
    <m/>
    <m/>
    <s v="kilo"/>
    <m/>
    <s v="FL"/>
    <m/>
    <s v="0"/>
    <m/>
    <n v="0"/>
    <n v="0"/>
    <n v="0"/>
    <m/>
    <m/>
    <n v="0"/>
  </r>
  <r>
    <x v="2"/>
    <s v="Blekemiddel OMO Prof 4w 27kg /1 kanne"/>
    <n v="10"/>
    <s v="KAN"/>
    <n v="11"/>
    <n v="297"/>
    <s v="kilo"/>
    <m/>
    <m/>
    <m/>
    <m/>
    <s v="kilo"/>
    <m/>
    <s v="KAN"/>
    <m/>
    <s v="0"/>
    <m/>
    <n v="0"/>
    <n v="0"/>
    <n v="0"/>
    <m/>
    <m/>
    <n v="0"/>
  </r>
  <r>
    <x v="2"/>
    <s v="Bløtlegging Suma K16 5,8kg"/>
    <n v="10"/>
    <s v="KAN"/>
    <n v="29"/>
    <n v="168.2"/>
    <s v="kilo"/>
    <m/>
    <m/>
    <m/>
    <m/>
    <s v="kilo"/>
    <m/>
    <s v="KAN"/>
    <m/>
    <s v="0"/>
    <m/>
    <n v="0"/>
    <n v="0"/>
    <n v="0"/>
    <m/>
    <m/>
    <n v="0"/>
  </r>
  <r>
    <x v="2"/>
    <s v="Dagligrent Taski Jontec 5kg"/>
    <n v="100"/>
    <s v="KAN"/>
    <n v="96"/>
    <n v="480"/>
    <s v="kilo"/>
    <m/>
    <m/>
    <m/>
    <m/>
    <s v="kilo"/>
    <m/>
    <s v="KAN"/>
    <m/>
    <s v="0"/>
    <m/>
    <n v="0"/>
    <n v="0"/>
    <n v="0"/>
    <m/>
    <m/>
    <n v="0"/>
  </r>
  <r>
    <x v="2"/>
    <s v="Grovrent Sactif free 5kg"/>
    <n v="50"/>
    <s v="KAN"/>
    <n v="5"/>
    <n v="25"/>
    <s v="kilo"/>
    <m/>
    <m/>
    <m/>
    <m/>
    <s v="kilo"/>
    <m/>
    <s v="KAN"/>
    <m/>
    <s v="0"/>
    <m/>
    <n v="0"/>
    <n v="0"/>
    <n v="0"/>
    <m/>
    <m/>
    <n v="0"/>
  </r>
  <r>
    <x v="2"/>
    <s v="Grovrent Taski Jontec 5kg"/>
    <n v="1"/>
    <s v="KAN"/>
    <n v="93"/>
    <n v="465"/>
    <s v="kilo"/>
    <m/>
    <m/>
    <m/>
    <m/>
    <s v="kilo"/>
    <m/>
    <s v="KAN"/>
    <m/>
    <s v="0"/>
    <m/>
    <n v="0"/>
    <n v="0"/>
    <n v="0"/>
    <m/>
    <m/>
    <n v="0"/>
  </r>
  <r>
    <x v="2"/>
    <s v="Gulvpolish Taski 5kg"/>
    <n v="1"/>
    <s v="KAN"/>
    <n v="43"/>
    <n v="215"/>
    <s v="kilo"/>
    <m/>
    <m/>
    <m/>
    <m/>
    <s v="kilo"/>
    <m/>
    <s v="KAN"/>
    <m/>
    <s v="0"/>
    <m/>
    <n v="0"/>
    <n v="0"/>
    <n v="0"/>
    <m/>
    <m/>
    <n v="0"/>
  </r>
  <r>
    <x v="2"/>
    <s v="Gulvpolish Taski Jontec Luna Free 5L"/>
    <n v="1"/>
    <s v="KAN"/>
    <n v="77"/>
    <n v="385"/>
    <s v="liter"/>
    <m/>
    <m/>
    <m/>
    <m/>
    <s v="liter"/>
    <m/>
    <s v="KAN"/>
    <m/>
    <s v="0"/>
    <m/>
    <n v="0"/>
    <n v="0"/>
    <n v="0"/>
    <m/>
    <m/>
    <n v="0"/>
  </r>
  <r>
    <x v="2"/>
    <s v="Maskinoppvask autodos Lilleborg Suma L46 12kg svanemerket"/>
    <n v="85"/>
    <s v="KAN"/>
    <n v="74"/>
    <n v="888"/>
    <s v="kilo"/>
    <m/>
    <m/>
    <m/>
    <m/>
    <s v="kilo"/>
    <m/>
    <s v="KAN"/>
    <m/>
    <s v="0"/>
    <m/>
    <n v="0"/>
    <n v="0"/>
    <n v="0"/>
    <m/>
    <m/>
    <n v="0"/>
  </r>
  <r>
    <x v="2"/>
    <s v="Maskinoppvask autodos Lilleborg Suma L46 25L"/>
    <n v="100"/>
    <s v="KAN"/>
    <n v="29"/>
    <n v="725"/>
    <s v="liter"/>
    <m/>
    <m/>
    <m/>
    <m/>
    <s v="liter"/>
    <m/>
    <s v="KAN"/>
    <m/>
    <s v="0"/>
    <m/>
    <n v="0"/>
    <n v="0"/>
    <n v="0"/>
    <m/>
    <m/>
    <n v="0"/>
  </r>
  <r>
    <x v="2"/>
    <s v="Maskinoppvask autodos Lilleborg Suma L46 5L / 3 kan a 5 l"/>
    <n v="100"/>
    <s v="KAN"/>
    <n v="201"/>
    <n v="1005"/>
    <s v="liter"/>
    <m/>
    <m/>
    <m/>
    <m/>
    <s v="liter"/>
    <m/>
    <s v="KAN"/>
    <m/>
    <s v="0"/>
    <m/>
    <n v="0"/>
    <n v="0"/>
    <n v="0"/>
    <m/>
    <m/>
    <n v="0"/>
  </r>
  <r>
    <x v="2"/>
    <s v="Mikrofibervask OMO Prof 1M 10kg"/>
    <n v="1"/>
    <s v="KAN"/>
    <n v="11"/>
    <n v="110"/>
    <s v="kilo"/>
    <m/>
    <m/>
    <m/>
    <m/>
    <s v="kilo"/>
    <m/>
    <s v="KAN"/>
    <m/>
    <s v="0"/>
    <m/>
    <n v="0"/>
    <n v="0"/>
    <n v="0"/>
    <m/>
    <m/>
    <n v="0"/>
  </r>
  <r>
    <x v="2"/>
    <s v="Oppskuringsmiddel kraftig No1 5L"/>
    <n v="1"/>
    <s v="KAN"/>
    <n v="2"/>
    <n v="10"/>
    <s v="liter"/>
    <m/>
    <m/>
    <m/>
    <m/>
    <s v="liter"/>
    <m/>
    <s v="KAN"/>
    <m/>
    <s v="0"/>
    <m/>
    <n v="0"/>
    <n v="0"/>
    <n v="0"/>
    <m/>
    <m/>
    <n v="0"/>
  </r>
  <r>
    <x v="2"/>
    <s v="Polishrens Taski Tensol 5kg"/>
    <n v="1"/>
    <s v="KAN"/>
    <n v="46"/>
    <n v="230"/>
    <s v="kilo"/>
    <m/>
    <m/>
    <m/>
    <m/>
    <s v="kilo"/>
    <m/>
    <s v="KAN"/>
    <m/>
    <s v="0"/>
    <m/>
    <n v="0"/>
    <n v="0"/>
    <n v="0"/>
    <m/>
    <m/>
    <n v="0"/>
  </r>
  <r>
    <x v="2"/>
    <s v="Rengj.middel S-Wax 5L tilsatt voks"/>
    <n v="5"/>
    <s v="KAN"/>
    <n v="14"/>
    <n v="70"/>
    <s v="liter"/>
    <m/>
    <m/>
    <m/>
    <m/>
    <s v="liter"/>
    <m/>
    <s v="KAN"/>
    <m/>
    <s v="0"/>
    <m/>
    <n v="0"/>
    <n v="0"/>
    <n v="0"/>
    <m/>
    <m/>
    <n v="0"/>
  </r>
  <r>
    <x v="2"/>
    <s v="Rengjøring Dekoren+ Ultra 6,5kg"/>
    <n v="1"/>
    <s v="KAN"/>
    <n v="72"/>
    <n v="468"/>
    <s v="kilo"/>
    <m/>
    <m/>
    <m/>
    <m/>
    <s v="kilo"/>
    <m/>
    <s v="KAN"/>
    <m/>
    <s v="0"/>
    <m/>
    <n v="0"/>
    <n v="0"/>
    <n v="0"/>
    <m/>
    <m/>
    <n v="0"/>
  </r>
  <r>
    <x v="2"/>
    <s v="Rengjøring Salmi 4,75kg"/>
    <n v="1"/>
    <s v="KAN"/>
    <n v="37"/>
    <n v="175.75"/>
    <s v="kilo"/>
    <m/>
    <m/>
    <m/>
    <m/>
    <s v="kilo"/>
    <m/>
    <s v="KAN"/>
    <m/>
    <s v="0"/>
    <m/>
    <n v="0"/>
    <n v="0"/>
    <n v="0"/>
    <m/>
    <m/>
    <n v="0"/>
  </r>
  <r>
    <x v="2"/>
    <s v="Sanitærrengjøring alkalisk S8 5kg våtrom"/>
    <n v="100"/>
    <s v="KAN"/>
    <n v="5"/>
    <n v="25"/>
    <s v="kilo"/>
    <m/>
    <m/>
    <m/>
    <m/>
    <s v="kilo"/>
    <m/>
    <s v="KAN"/>
    <m/>
    <s v="0"/>
    <m/>
    <n v="0"/>
    <n v="0"/>
    <n v="0"/>
    <m/>
    <m/>
    <n v="0"/>
  </r>
  <r>
    <x v="2"/>
    <s v="Skumrengjøring Sumagel Pur-Eco D32 5L"/>
    <n v="1"/>
    <s v="KAN"/>
    <n v="75"/>
    <n v="375"/>
    <s v="liter"/>
    <m/>
    <m/>
    <m/>
    <m/>
    <s v="liter"/>
    <m/>
    <s v="KAN"/>
    <m/>
    <s v="0"/>
    <m/>
    <n v="0"/>
    <n v="0"/>
    <n v="0"/>
    <m/>
    <m/>
    <n v="0"/>
  </r>
  <r>
    <x v="2"/>
    <s v="Sumagel klor D34 4,5L"/>
    <n v="1"/>
    <s v="KAN"/>
    <n v="19"/>
    <n v="85.5"/>
    <s v="liter"/>
    <m/>
    <m/>
    <m/>
    <m/>
    <s v="liter"/>
    <m/>
    <s v="KAN"/>
    <m/>
    <s v="0"/>
    <m/>
    <n v="0"/>
    <n v="0"/>
    <n v="0"/>
    <m/>
    <m/>
    <n v="0"/>
  </r>
  <r>
    <x v="2"/>
    <s v="Tørremiddel Suma A7 5kg"/>
    <n v="1"/>
    <s v="KAN"/>
    <n v="64"/>
    <n v="320"/>
    <s v="kilo"/>
    <m/>
    <m/>
    <m/>
    <m/>
    <s v="kilo"/>
    <m/>
    <s v="KAN"/>
    <m/>
    <s v="0"/>
    <m/>
    <n v="0"/>
    <n v="0"/>
    <n v="0"/>
    <m/>
    <m/>
    <n v="0"/>
  </r>
  <r>
    <x v="2"/>
    <s v="Tørremiddel Suma A8 26kg"/>
    <n v="1"/>
    <s v="KAN"/>
    <n v="8"/>
    <n v="208"/>
    <s v="kilo"/>
    <m/>
    <m/>
    <m/>
    <m/>
    <s v="kilo"/>
    <m/>
    <s v="KAN"/>
    <m/>
    <s v="0"/>
    <m/>
    <n v="0"/>
    <n v="0"/>
    <n v="0"/>
    <m/>
    <m/>
    <n v="0"/>
  </r>
  <r>
    <x v="2"/>
    <s v="Tørremiddel Suma A8 5,2kg"/>
    <n v="1"/>
    <s v="KAN"/>
    <n v="72"/>
    <n v="374.40000000000003"/>
    <s v="kilo"/>
    <m/>
    <m/>
    <m/>
    <m/>
    <s v="kilo"/>
    <m/>
    <s v="KAN"/>
    <m/>
    <s v="0"/>
    <m/>
    <n v="0"/>
    <n v="0"/>
    <n v="0"/>
    <m/>
    <m/>
    <n v="0"/>
  </r>
  <r>
    <x v="2"/>
    <s v="Tøymykner OMO Prof 5S 24kg"/>
    <n v="50"/>
    <s v="KAN"/>
    <n v="45"/>
    <n v="2025"/>
    <s v="kilo"/>
    <m/>
    <m/>
    <m/>
    <m/>
    <s v="kilo"/>
    <m/>
    <s v="KAN"/>
    <m/>
    <s v="0"/>
    <m/>
    <n v="0"/>
    <n v="0"/>
    <n v="0"/>
    <m/>
    <m/>
    <n v="0"/>
  </r>
  <r>
    <x v="2"/>
    <s v="Tøyvask flytende Milo 2L"/>
    <n v="1"/>
    <s v="KAN"/>
    <n v="69"/>
    <n v="138"/>
    <s v="liter"/>
    <m/>
    <m/>
    <m/>
    <m/>
    <s v="liter"/>
    <m/>
    <s v="KAN"/>
    <m/>
    <s v="0"/>
    <m/>
    <n v="0"/>
    <n v="0"/>
    <n v="0"/>
    <m/>
    <m/>
    <n v="0"/>
  </r>
  <r>
    <x v="2"/>
    <s v="Tøyvask OMO Prof 3X hovedvask 30kg"/>
    <n v="1"/>
    <s v="KAN"/>
    <n v="19"/>
    <n v="570"/>
    <s v="kilo"/>
    <m/>
    <m/>
    <m/>
    <m/>
    <s v="kilo"/>
    <m/>
    <s v="KAN"/>
    <m/>
    <s v="0"/>
    <m/>
    <n v="0"/>
    <n v="0"/>
    <n v="0"/>
    <m/>
    <m/>
    <n v="0"/>
  </r>
  <r>
    <x v="2"/>
    <s v="Tøyvask OMO Prof hovedvask 2M 12kg"/>
    <n v="1"/>
    <s v="KAN"/>
    <n v="2"/>
    <n v="24"/>
    <s v="kilo"/>
    <m/>
    <m/>
    <m/>
    <m/>
    <s v="kilo"/>
    <m/>
    <s v="KAN"/>
    <m/>
    <s v="0"/>
    <m/>
    <n v="0"/>
    <n v="0"/>
    <n v="0"/>
    <m/>
    <m/>
    <n v="0"/>
  </r>
  <r>
    <x v="2"/>
    <s v="Tøyvask OMO Prof hovedvask 2M 30kg"/>
    <n v="1"/>
    <s v="KAN"/>
    <n v="104"/>
    <n v="3120"/>
    <s v="kilo"/>
    <m/>
    <m/>
    <m/>
    <m/>
    <s v="kilo"/>
    <m/>
    <s v="KAN"/>
    <m/>
    <s v="0"/>
    <m/>
    <n v="0"/>
    <n v="0"/>
    <n v="0"/>
    <m/>
    <m/>
    <n v="0"/>
  </r>
  <r>
    <x v="2"/>
    <s v="Tøyvask OMO Prof hovedvask 3X SK 12kg"/>
    <n v="1"/>
    <s v="KAN"/>
    <n v="19"/>
    <n v="228"/>
    <s v="kilo"/>
    <m/>
    <m/>
    <m/>
    <m/>
    <s v="kilo"/>
    <m/>
    <s v="KAN"/>
    <m/>
    <s v="0"/>
    <m/>
    <n v="0"/>
    <n v="0"/>
    <n v="0"/>
    <m/>
    <m/>
    <n v="0"/>
  </r>
  <r>
    <x v="2"/>
    <s v="Polish Jontec Matt Free 5L / 2 kan a 5 liter"/>
    <n v="25"/>
    <s v="KAN"/>
    <n v="20"/>
    <n v="100"/>
    <s v="liter"/>
    <m/>
    <m/>
    <m/>
    <m/>
    <s v="liter"/>
    <m/>
    <s v="KAN"/>
    <m/>
    <s v="0"/>
    <m/>
    <n v="0"/>
    <n v="0"/>
    <n v="0"/>
    <m/>
    <m/>
    <n v="0"/>
  </r>
  <r>
    <x v="2"/>
    <s v="Tørremiddel Toprinse Clean 5L"/>
    <n v="25"/>
    <s v="KAN"/>
    <n v="10"/>
    <n v="50"/>
    <s v="liter"/>
    <m/>
    <m/>
    <m/>
    <m/>
    <s v="liter"/>
    <m/>
    <s v="KAN"/>
    <m/>
    <s v="0"/>
    <m/>
    <n v="0"/>
    <n v="0"/>
    <n v="0"/>
    <m/>
    <m/>
    <n v="0"/>
  </r>
  <r>
    <x v="2"/>
    <s v="Maskinoppvask Solid Clean M 4,5kg"/>
    <n v="50"/>
    <s v="KAP"/>
    <n v="13"/>
    <n v="58.5"/>
    <s v="kilo"/>
    <m/>
    <m/>
    <m/>
    <m/>
    <s v="kilo"/>
    <m/>
    <s v="KAP"/>
    <m/>
    <s v="0"/>
    <m/>
    <n v="0"/>
    <n v="0"/>
    <n v="0"/>
    <m/>
    <m/>
    <n v="0"/>
  </r>
  <r>
    <x v="2"/>
    <s v="Maskinoppvask Solid Clean H 4,5kg"/>
    <n v="25"/>
    <s v="KAP"/>
    <n v="5"/>
    <n v="22.5"/>
    <s v="kilo"/>
    <m/>
    <m/>
    <m/>
    <m/>
    <s v="kilo"/>
    <m/>
    <s v="KAP"/>
    <m/>
    <s v="0"/>
    <m/>
    <n v="0"/>
    <n v="0"/>
    <n v="0"/>
    <m/>
    <m/>
    <n v="0"/>
  </r>
  <r>
    <x v="2"/>
    <s v="Apex maual detergent 1,36 kg"/>
    <n v="25"/>
    <s v="kg"/>
    <n v="5"/>
    <n v="6.8000000000000007"/>
    <s v="kilo"/>
    <m/>
    <m/>
    <m/>
    <m/>
    <s v="kilo"/>
    <m/>
    <s v="kg"/>
    <m/>
    <s v="0"/>
    <m/>
    <n v="0"/>
    <n v="0"/>
    <n v="0"/>
    <m/>
    <m/>
    <n v="0"/>
  </r>
  <r>
    <x v="2"/>
    <s v="Klenz Skum Spesial 5l"/>
    <n v="1"/>
    <s v="Liter"/>
    <n v="5"/>
    <n v="25"/>
    <s v="liter"/>
    <m/>
    <m/>
    <m/>
    <m/>
    <s v="liter"/>
    <m/>
    <s v="Liter"/>
    <m/>
    <s v="0"/>
    <m/>
    <n v="0"/>
    <n v="0"/>
    <n v="0"/>
    <m/>
    <m/>
    <n v="0"/>
  </r>
  <r>
    <x v="2"/>
    <s v="Desguard 20 1L (konsentrert)"/>
    <n v="1"/>
    <s v="Liter"/>
    <n v="5"/>
    <n v="5"/>
    <s v="liter"/>
    <m/>
    <m/>
    <m/>
    <m/>
    <s v="liter"/>
    <m/>
    <s v="Liter"/>
    <m/>
    <s v="0"/>
    <m/>
    <n v="0"/>
    <n v="0"/>
    <n v="0"/>
    <m/>
    <m/>
    <n v="0"/>
  </r>
  <r>
    <x v="2"/>
    <s v="Luftfrisker duftplate sitron A2 /4 pk a 20 stk"/>
    <n v="32"/>
    <s v="PK"/>
    <n v="16"/>
    <n v="320"/>
    <s v="STK"/>
    <m/>
    <m/>
    <m/>
    <m/>
    <s v="STK"/>
    <m/>
    <s v="PK"/>
    <m/>
    <s v="0"/>
    <m/>
    <n v="0"/>
    <n v="0"/>
    <n v="0"/>
    <m/>
    <m/>
    <n v="0"/>
  </r>
  <r>
    <x v="2"/>
    <s v="Maskinoppvasktabletter 100stk Sun Prof / 5 pk a 100 stk"/>
    <n v="25"/>
    <s v="PK"/>
    <n v="34"/>
    <n v="3400"/>
    <s v="STK"/>
    <m/>
    <m/>
    <m/>
    <m/>
    <s v="STK"/>
    <m/>
    <s v="PK"/>
    <m/>
    <s v="0"/>
    <m/>
    <n v="0"/>
    <n v="0"/>
    <n v="0"/>
    <m/>
    <m/>
    <n v="0"/>
  </r>
  <r>
    <x v="2"/>
    <s v="Sun Alt i 1 Max Power tabletter /6 pk a 46 stk"/>
    <n v="1"/>
    <s v="PK"/>
    <n v="144"/>
    <n v="6624"/>
    <s v="STK"/>
    <m/>
    <m/>
    <m/>
    <m/>
    <s v="STK"/>
    <m/>
    <s v="PK"/>
    <m/>
    <s v="0"/>
    <m/>
    <n v="0"/>
    <n v="0"/>
    <n v="0"/>
    <m/>
    <m/>
    <n v="0"/>
  </r>
  <r>
    <x v="2"/>
    <s v="WC-blokk Sactif 2pk / 50 pk a 2 stk"/>
    <n v="200"/>
    <s v="PK"/>
    <n v="80"/>
    <n v="160"/>
    <s v="STK"/>
    <m/>
    <m/>
    <m/>
    <m/>
    <s v="STK"/>
    <m/>
    <s v="PK"/>
    <m/>
    <s v="0"/>
    <m/>
    <n v="0"/>
    <n v="0"/>
    <n v="0"/>
    <m/>
    <m/>
    <n v="0"/>
  </r>
  <r>
    <x v="2"/>
    <s v="Tøyvask Clax color 10kg"/>
    <n v="1"/>
    <s v="SKK"/>
    <n v="45"/>
    <n v="450"/>
    <s v="kilo"/>
    <m/>
    <m/>
    <m/>
    <m/>
    <s v="kilo"/>
    <m/>
    <s v="SKK"/>
    <m/>
    <s v="0"/>
    <m/>
    <n v="0"/>
    <n v="0"/>
    <n v="0"/>
    <m/>
    <m/>
    <n v="0"/>
  </r>
  <r>
    <x v="2"/>
    <s v="Tøyvask m/blekemiddel  12kg"/>
    <n v="1"/>
    <s v="SKK"/>
    <n v="30"/>
    <n v="360"/>
    <s v="kilo"/>
    <m/>
    <m/>
    <m/>
    <m/>
    <s v="kilo"/>
    <m/>
    <s v="SKK"/>
    <m/>
    <s v="0"/>
    <m/>
    <n v="0"/>
    <n v="0"/>
    <n v="0"/>
    <m/>
    <m/>
    <n v="0"/>
  </r>
  <r>
    <x v="2"/>
    <s v="Tøyvask u/blekemiddel 12kg"/>
    <n v="200"/>
    <s v="SKK"/>
    <n v="30"/>
    <n v="360"/>
    <s v="kilo"/>
    <m/>
    <m/>
    <m/>
    <m/>
    <s v="kilo"/>
    <m/>
    <s v="SKK"/>
    <m/>
    <s v="0"/>
    <m/>
    <n v="0"/>
    <n v="0"/>
    <n v="0"/>
    <m/>
    <m/>
    <n v="0"/>
  </r>
  <r>
    <x v="2"/>
    <s v="Maskinoppvask autodos. ecolab Solid Protect 4,5kg"/>
    <n v="25"/>
    <s v="STK"/>
    <n v="12"/>
    <n v="54"/>
    <s v="kilo"/>
    <m/>
    <m/>
    <m/>
    <m/>
    <s v="kilo"/>
    <m/>
    <s v="STK"/>
    <m/>
    <s v="0"/>
    <m/>
    <n v="0"/>
    <n v="0"/>
    <n v="0"/>
    <m/>
    <m/>
    <n v="0"/>
  </r>
  <r>
    <x v="2"/>
    <s v="Maskinoppvask Suma M20 Nordlys 3kg /4 stk a 3 kg"/>
    <n v="25"/>
    <s v="STK"/>
    <n v="68"/>
    <n v="204"/>
    <s v="kilo"/>
    <m/>
    <m/>
    <m/>
    <m/>
    <s v="kilo"/>
    <m/>
    <s v="STK"/>
    <m/>
    <s v="0"/>
    <m/>
    <n v="0"/>
    <n v="0"/>
    <n v="0"/>
    <m/>
    <m/>
    <n v="0"/>
  </r>
  <r>
    <x v="2"/>
    <s v="Maskinoppvaskpulver 2,6kg Sun Extra Pow. /4 stk a 2,6 kg"/>
    <n v="8"/>
    <s v="STK"/>
    <n v="32"/>
    <n v="83.2"/>
    <s v="kilo"/>
    <m/>
    <m/>
    <m/>
    <m/>
    <s v="kilo"/>
    <m/>
    <s v="STK"/>
    <m/>
    <s v="0"/>
    <m/>
    <n v="0"/>
    <n v="0"/>
    <n v="0"/>
    <m/>
    <m/>
    <n v="0"/>
  </r>
  <r>
    <x v="2"/>
    <s v="Tøyvask OMO Color storforbr pakn 4,5kg / 4 stk a 4,5 kilo"/>
    <n v="150"/>
    <s v="STK"/>
    <n v="52"/>
    <n v="234"/>
    <s v="kilo"/>
    <m/>
    <m/>
    <m/>
    <m/>
    <s v="kilo"/>
    <m/>
    <s v="STK"/>
    <m/>
    <s v="0"/>
    <m/>
    <n v="0"/>
    <n v="0"/>
    <n v="0"/>
    <m/>
    <m/>
    <n v="0"/>
  </r>
  <r>
    <x v="2"/>
    <s v="Tøyvask OMO Ultra hvitt 4,5kg / 4 stk a 4,5 kilo"/>
    <n v="500"/>
    <s v="STK"/>
    <n v="20"/>
    <n v="90"/>
    <s v="kilo"/>
    <m/>
    <m/>
    <m/>
    <m/>
    <s v="kilo"/>
    <m/>
    <s v="STK"/>
    <m/>
    <s v="0"/>
    <m/>
    <n v="0"/>
    <n v="0"/>
    <n v="0"/>
    <m/>
    <m/>
    <n v="0"/>
  </r>
  <r>
    <x v="2"/>
    <s v="Vaskemiddel Aquanomic Solid ecolab 4,08kg"/>
    <n v="250"/>
    <s v="STK"/>
    <n v="20"/>
    <n v="81.599999999999994"/>
    <s v="kilo"/>
    <m/>
    <m/>
    <m/>
    <m/>
    <s v="kilo"/>
    <m/>
    <s v="STK"/>
    <m/>
    <s v="0"/>
    <m/>
    <n v="0"/>
    <n v="0"/>
    <n v="0"/>
    <m/>
    <m/>
    <n v="0"/>
  </r>
  <r>
    <x v="2"/>
    <s v="Gulvvoks LP Free 5 kg / 3 kan a 5 kilo"/>
    <n v="700"/>
    <s v="STK"/>
    <n v="6"/>
    <n v="30"/>
    <s v="kilo"/>
    <m/>
    <m/>
    <m/>
    <m/>
    <s v="kilo"/>
    <m/>
    <s v="STK"/>
    <m/>
    <s v="0"/>
    <m/>
    <n v="0"/>
    <n v="0"/>
    <n v="0"/>
    <m/>
    <m/>
    <n v="0"/>
  </r>
  <r>
    <x v="2"/>
    <s v="Sirafan Speed 750ml  / 6 FL a 750 ml"/>
    <n v="1000"/>
    <s v="STK"/>
    <n v="6"/>
    <n v="3"/>
    <s v="liter"/>
    <m/>
    <m/>
    <m/>
    <m/>
    <s v="liter"/>
    <m/>
    <s v="STK"/>
    <m/>
    <s v="0"/>
    <m/>
    <n v="0"/>
    <n v="0"/>
    <n v="0"/>
    <m/>
    <m/>
    <n v="0"/>
  </r>
  <r>
    <x v="2"/>
    <s v="Rensemiddel for kaffetrakt /20 pk a 5 poser"/>
    <n v="1"/>
    <s v="PK"/>
    <n v="128"/>
    <n v="640"/>
    <s v="poser"/>
    <m/>
    <m/>
    <m/>
    <m/>
    <s v="poser"/>
    <m/>
    <s v="PK"/>
    <m/>
    <s v="0"/>
    <m/>
    <n v="0"/>
    <n v="0"/>
    <n v="0"/>
    <m/>
    <m/>
    <n v="0"/>
  </r>
  <r>
    <x v="3"/>
    <s v="Avskrapningsmatte m/bunn 120x600cm grå  / 1 PK a 6 meter"/>
    <n v="500"/>
    <s v="MTR"/>
    <n v="6"/>
    <n v="36"/>
    <s v="meter"/>
    <m/>
    <m/>
    <m/>
    <m/>
    <s v="meter"/>
    <m/>
    <s v="MTR"/>
    <m/>
    <s v="0"/>
    <m/>
    <n v="0"/>
    <n v="0"/>
    <n v="0"/>
    <m/>
    <m/>
    <n v="0"/>
  </r>
  <r>
    <x v="4"/>
    <s v="Strekkfilm X-TRA 20my 50cmx1750m 250%/  1 RL a 1750 MTR"/>
    <n v="75"/>
    <s v="RLL"/>
    <n v="10"/>
    <n v="17500"/>
    <s v="meter"/>
    <m/>
    <m/>
    <m/>
    <m/>
    <s v="meter"/>
    <m/>
    <s v="RLL"/>
    <m/>
    <s v="0"/>
    <m/>
    <n v="0"/>
    <n v="0"/>
    <n v="0"/>
    <m/>
    <m/>
    <n v="0"/>
  </r>
  <r>
    <x v="4"/>
    <s v="Pallemellomlegg bølgep. 750X1150mmx2mm"/>
    <n v="48"/>
    <s v="STK"/>
    <n v="1000"/>
    <m/>
    <m/>
    <m/>
    <m/>
    <m/>
    <m/>
    <s v="STK"/>
    <m/>
    <s v="STK"/>
    <m/>
    <s v="0"/>
    <m/>
    <n v="0"/>
    <n v="0"/>
    <n v="0"/>
    <m/>
    <m/>
    <n v="0"/>
  </r>
  <r>
    <x v="5"/>
    <s v="Hånddesinfeksjon Cutan gel 1L til disp Deb Stoko / PK a 6 fl * 1 liter"/>
    <n v="500"/>
    <s v="FL"/>
    <n v="24"/>
    <n v="24"/>
    <s v="liter"/>
    <m/>
    <m/>
    <m/>
    <m/>
    <s v="liter"/>
    <m/>
    <s v="FL"/>
    <m/>
    <s v="0"/>
    <m/>
    <n v="0"/>
    <n v="0"/>
    <n v="0"/>
    <m/>
    <m/>
    <n v="0"/>
  </r>
  <r>
    <x v="5"/>
    <s v="Håndkrem ektra tørr hud 200 ml Epicare 9 / pk a 12 stk*200ml"/>
    <n v="175"/>
    <s v="STK"/>
    <n v="36"/>
    <n v="7.2"/>
    <s v="liter"/>
    <m/>
    <m/>
    <m/>
    <m/>
    <s v="liter"/>
    <m/>
    <s v="STK"/>
    <m/>
    <s v="0"/>
    <m/>
    <n v="0"/>
    <n v="0"/>
    <n v="0"/>
    <m/>
    <m/>
    <n v="0"/>
  </r>
  <r>
    <x v="5"/>
    <s v="Kremsåpe ekstra mild 1L Cutan  / PK a 6 fl* 1 liter"/>
    <m/>
    <s v="STK"/>
    <n v="24"/>
    <n v="24"/>
    <s v="liter"/>
    <m/>
    <m/>
    <m/>
    <m/>
    <s v="liter"/>
    <m/>
    <s v="STK"/>
    <m/>
    <s v="0"/>
    <m/>
    <n v="0"/>
    <n v="0"/>
    <n v="0"/>
    <m/>
    <m/>
    <n v="0"/>
  </r>
  <r>
    <x v="5"/>
    <s v="Hånddesinfeksjon 750ml 85% dosering  /  PK a 6 fl* 750 ML"/>
    <m/>
    <s v="FL"/>
    <n v="54"/>
    <n v="40.5"/>
    <s v="liter"/>
    <m/>
    <m/>
    <m/>
    <m/>
    <s v="liter"/>
    <m/>
    <s v="FL"/>
    <m/>
    <s v="0"/>
    <m/>
    <n v="0"/>
    <n v="0"/>
    <n v="0"/>
    <m/>
    <m/>
    <n v="0"/>
  </r>
  <r>
    <x v="5"/>
    <s v="Hånddesinfeksjon gel 1L flytende  / PK a 6 fl * 1 liter"/>
    <m/>
    <s v="FL"/>
    <n v="108"/>
    <n v="108"/>
    <s v="liter"/>
    <m/>
    <m/>
    <m/>
    <m/>
    <s v="liter"/>
    <m/>
    <s v="FL"/>
    <m/>
    <s v="0"/>
    <m/>
    <n v="0"/>
    <n v="0"/>
    <n v="0"/>
    <m/>
    <m/>
    <n v="0"/>
  </r>
  <r>
    <x v="5"/>
    <s v="Håndsåpe flytende uparf. industri 1L S1  / PK a 6 fl* 1 liter"/>
    <m/>
    <s v="FL"/>
    <n v="60"/>
    <n v="60"/>
    <s v="liter"/>
    <m/>
    <m/>
    <m/>
    <m/>
    <s v="liter"/>
    <m/>
    <s v="FL"/>
    <m/>
    <s v="0"/>
    <m/>
    <n v="0"/>
    <n v="0"/>
    <n v="0"/>
    <m/>
    <m/>
    <n v="0"/>
  </r>
  <r>
    <x v="5"/>
    <s v="Håndsåpe mild 1L flytende  / PK a 6 fl* 1 liter"/>
    <m/>
    <s v="FL"/>
    <n v="450"/>
    <n v="450"/>
    <s v="liter"/>
    <m/>
    <m/>
    <m/>
    <m/>
    <s v="liter"/>
    <m/>
    <s v="FL"/>
    <m/>
    <s v="0"/>
    <m/>
    <n v="0"/>
    <n v="0"/>
    <n v="0"/>
    <m/>
    <m/>
    <n v="0"/>
  </r>
  <r>
    <x v="5"/>
    <s v="Skumsåpe 1L Katrin Ease for dispenser   / PK a 6 fl* 1liter"/>
    <m/>
    <s v="FL"/>
    <n v="12"/>
    <n v="12"/>
    <s v="liter"/>
    <m/>
    <m/>
    <m/>
    <m/>
    <s v="liter"/>
    <m/>
    <s v="FL"/>
    <m/>
    <s v="0"/>
    <m/>
    <n v="0"/>
    <n v="0"/>
    <n v="0"/>
    <m/>
    <m/>
    <n v="0"/>
  </r>
  <r>
    <x v="5"/>
    <s v="Engangshanske latex M upudret klar  / 1 PK a 100 stk"/>
    <m/>
    <s v="PK"/>
    <n v="1082"/>
    <n v="108200"/>
    <s v="STK"/>
    <m/>
    <m/>
    <m/>
    <m/>
    <s v="STK"/>
    <m/>
    <s v="PK"/>
    <m/>
    <s v="0"/>
    <m/>
    <n v="0"/>
    <n v="0"/>
    <n v="0"/>
    <m/>
    <m/>
    <n v="0"/>
  </r>
  <r>
    <x v="5"/>
    <s v="Engangshanske nitril M upudret blå  / 1 PK a 200 stk"/>
    <m/>
    <s v="PK"/>
    <n v="218"/>
    <n v="43600"/>
    <s v="STK"/>
    <m/>
    <m/>
    <m/>
    <m/>
    <s v="STK"/>
    <m/>
    <s v="PK"/>
    <m/>
    <s v="0"/>
    <m/>
    <n v="0"/>
    <n v="0"/>
    <n v="0"/>
    <m/>
    <m/>
    <n v="0"/>
  </r>
  <r>
    <x v="5"/>
    <s v="Engangshanske vinyl L upudret klar  / 1 PK a 100 stk"/>
    <m/>
    <s v="PK"/>
    <n v="473"/>
    <n v="47300"/>
    <s v="STK"/>
    <m/>
    <m/>
    <m/>
    <m/>
    <s v="STK"/>
    <m/>
    <s v="PK"/>
    <m/>
    <s v="0"/>
    <m/>
    <n v="0"/>
    <n v="0"/>
    <n v="0"/>
    <m/>
    <m/>
    <n v="0"/>
  </r>
  <r>
    <x v="5"/>
    <s v="Engangshanske vinyl M upudret klar  / 1 PK a 100 stk"/>
    <m/>
    <s v="PK"/>
    <n v="605"/>
    <n v="60500"/>
    <s v="STK"/>
    <m/>
    <m/>
    <m/>
    <m/>
    <s v="STK"/>
    <m/>
    <s v="PK"/>
    <m/>
    <s v="0"/>
    <m/>
    <n v="0"/>
    <n v="0"/>
    <n v="0"/>
    <m/>
    <m/>
    <n v="0"/>
  </r>
  <r>
    <x v="5"/>
    <s v="Hånddesinfeksjon 700ml 70% etanol  / PK a 12 poser* 700 ml"/>
    <m/>
    <s v="POS"/>
    <n v="72"/>
    <n v="50.4"/>
    <s v="liter"/>
    <m/>
    <m/>
    <m/>
    <m/>
    <s v="liter"/>
    <m/>
    <s v="POS"/>
    <m/>
    <s v="0"/>
    <m/>
    <n v="0"/>
    <n v="0"/>
    <n v="0"/>
    <m/>
    <m/>
    <n v="0"/>
  </r>
  <r>
    <x v="5"/>
    <s v="Håndsåpe 700ml flytende ekstra mild/  PK a 12 pos* 700 ML"/>
    <m/>
    <s v="POS"/>
    <n v="180"/>
    <n v="125.99999999999999"/>
    <s v="liter"/>
    <m/>
    <m/>
    <m/>
    <m/>
    <s v="liter"/>
    <m/>
    <s v="POS"/>
    <m/>
    <s v="0"/>
    <m/>
    <n v="0"/>
    <n v="0"/>
    <n v="0"/>
    <m/>
    <m/>
    <n v="0"/>
  </r>
  <r>
    <x v="5"/>
    <s v="Håndsåpe flytende 800ml Soft Care Fresh /PK a 6 stk* 800 ml"/>
    <m/>
    <s v="STK"/>
    <n v="84"/>
    <n v="67.2"/>
    <s v="liter"/>
    <m/>
    <m/>
    <m/>
    <m/>
    <s v="liter"/>
    <m/>
    <s v="STK"/>
    <m/>
    <s v="0"/>
    <m/>
    <n v="0"/>
    <n v="0"/>
    <n v="0"/>
    <m/>
    <m/>
    <n v="0"/>
  </r>
  <r>
    <x v="5"/>
    <s v="Kremsåpe Estesol Lotion Pure 1L  /  PK a 6 stk * 1 liter"/>
    <m/>
    <s v="STK"/>
    <n v="174"/>
    <n v="174"/>
    <s v="liter"/>
    <m/>
    <m/>
    <m/>
    <m/>
    <s v="liter"/>
    <m/>
    <s v="STK"/>
    <m/>
    <s v="0"/>
    <m/>
    <n v="0"/>
    <n v="0"/>
    <n v="0"/>
    <m/>
    <m/>
    <n v="0"/>
  </r>
  <r>
    <x v="5"/>
    <s v="Skumsåpe 1000ml f/Foam Soap Disp.  /  PK a 6 stk * 1 liter"/>
    <m/>
    <s v="STK"/>
    <n v="150"/>
    <n v="150"/>
    <s v="liter"/>
    <m/>
    <m/>
    <m/>
    <m/>
    <s v="liter"/>
    <m/>
    <s v="STK"/>
    <m/>
    <s v="0"/>
    <m/>
    <n v="0"/>
    <n v="0"/>
    <n v="0"/>
    <m/>
    <m/>
    <n v="0"/>
  </r>
  <r>
    <x v="5"/>
    <s v="Skumsåpe 500ml f/Foam Soap Disp. 70838 / PK a 12 stk * 0,5 l"/>
    <m/>
    <s v="STK"/>
    <n v="36"/>
    <n v="18"/>
    <s v="liter"/>
    <m/>
    <m/>
    <m/>
    <m/>
    <s v="liter"/>
    <m/>
    <s v="STK"/>
    <m/>
    <s v="0"/>
    <m/>
    <n v="0"/>
    <n v="0"/>
    <n v="0"/>
    <m/>
    <m/>
    <n v="0"/>
  </r>
  <r>
    <x v="5"/>
    <s v="Vaskekrem 800ml Soft Care Sens / PK a 6 stk * 0,8 liter"/>
    <m/>
    <s v="STK"/>
    <n v="66"/>
    <n v="52.800000000000004"/>
    <s v="liter"/>
    <m/>
    <m/>
    <m/>
    <m/>
    <s v="liter"/>
    <m/>
    <s v="STK"/>
    <m/>
    <s v="0"/>
    <m/>
    <n v="0"/>
    <n v="0"/>
    <n v="0"/>
    <m/>
    <m/>
    <n v="0"/>
  </r>
  <r>
    <x v="5"/>
    <s v="Vaskekrem flytende ekstra mild 800ml  / PK a 6 stk * 0,8 liter"/>
    <m/>
    <s v="STK"/>
    <n v="72"/>
    <n v="57.6"/>
    <s v="liter"/>
    <m/>
    <m/>
    <m/>
    <m/>
    <s v="liter"/>
    <m/>
    <s v="STK"/>
    <m/>
    <s v="0"/>
    <m/>
    <n v="0"/>
    <n v="0"/>
    <n v="0"/>
    <m/>
    <m/>
    <n v="0"/>
  </r>
  <r>
    <x v="6"/>
    <s v="Gulvpad Twister 17&quot; grønn 5871029  / 1 PK a 2 stk"/>
    <m/>
    <s v="PK"/>
    <n v="12"/>
    <n v="24"/>
    <s v="STK"/>
    <m/>
    <m/>
    <m/>
    <m/>
    <s v="STK"/>
    <m/>
    <s v="PK"/>
    <m/>
    <s v="0"/>
    <m/>
    <n v="0"/>
    <n v="0"/>
    <n v="0"/>
    <m/>
    <m/>
    <n v="0"/>
  </r>
  <r>
    <x v="6"/>
    <s v="Blandingsmopp 50cm blå Finnmopp  / PK a 5 stk"/>
    <m/>
    <s v="STK"/>
    <n v="25"/>
    <n v="25"/>
    <s v="STK"/>
    <m/>
    <m/>
    <m/>
    <m/>
    <s v="STK"/>
    <m/>
    <s v="STK"/>
    <m/>
    <s v="0"/>
    <m/>
    <n v="0"/>
    <n v="0"/>
    <n v="0"/>
    <m/>
    <m/>
    <n v="0"/>
  </r>
  <r>
    <x v="6"/>
    <s v="Ekstramopp 50cm rød Classic Extramop  / PK a 5 stk"/>
    <m/>
    <s v="STK"/>
    <n v="165"/>
    <n v="165"/>
    <s v="STK"/>
    <m/>
    <m/>
    <m/>
    <m/>
    <s v="STK"/>
    <m/>
    <s v="STK"/>
    <m/>
    <s v="0"/>
    <m/>
    <n v="0"/>
    <n v="0"/>
    <n v="0"/>
    <m/>
    <m/>
    <n v="0"/>
  </r>
  <r>
    <x v="6"/>
    <s v="Fuktmopp HD m/lomme 60cm  / PK a 5 stk"/>
    <m/>
    <s v="STK"/>
    <n v="365"/>
    <n v="365"/>
    <s v="STK"/>
    <m/>
    <m/>
    <m/>
    <m/>
    <s v="STK"/>
    <m/>
    <s v="STK"/>
    <m/>
    <s v="0"/>
    <m/>
    <n v="0"/>
    <n v="0"/>
    <n v="0"/>
    <m/>
    <m/>
    <n v="0"/>
  </r>
  <r>
    <x v="6"/>
    <s v="Mikrofiberklut 32x32cm ass.farger  / 1 PK a 20 stk"/>
    <m/>
    <s v="STK"/>
    <n v="60"/>
    <n v="60"/>
    <s v="STK"/>
    <m/>
    <m/>
    <m/>
    <m/>
    <s v="STK"/>
    <m/>
    <s v="STK"/>
    <m/>
    <s v="0"/>
    <m/>
    <n v="0"/>
    <n v="0"/>
    <n v="0"/>
    <m/>
    <m/>
    <n v="0"/>
  </r>
  <r>
    <x v="6"/>
    <s v="Mikrofiberklut 36x36cm rød/blå  / 1 PK a 20 stk"/>
    <m/>
    <s v="STK"/>
    <n v="20"/>
    <n v="20"/>
    <s v="STK"/>
    <m/>
    <m/>
    <m/>
    <m/>
    <s v="STK"/>
    <m/>
    <s v="STK"/>
    <m/>
    <s v="0"/>
    <m/>
    <n v="0"/>
    <n v="0"/>
    <n v="0"/>
    <m/>
    <m/>
    <n v="0"/>
  </r>
  <r>
    <x v="6"/>
    <s v="Mikrofiberklut 38x40cm rød/blå NanoTech / 1 PK a 5 stk"/>
    <m/>
    <s v="STK"/>
    <n v="80"/>
    <n v="80"/>
    <s v="STK"/>
    <m/>
    <m/>
    <m/>
    <m/>
    <s v="STK"/>
    <m/>
    <s v="STK"/>
    <m/>
    <s v="0"/>
    <m/>
    <n v="0"/>
    <n v="0"/>
    <n v="0"/>
    <m/>
    <m/>
    <n v="0"/>
  </r>
  <r>
    <x v="6"/>
    <s v="Mikrofiberklut 40x40cm ass.farger"/>
    <m/>
    <s v="STK"/>
    <n v="40"/>
    <n v="40"/>
    <s v="STK"/>
    <m/>
    <m/>
    <m/>
    <m/>
    <s v="STK"/>
    <m/>
    <s v="STK"/>
    <m/>
    <s v="0"/>
    <m/>
    <n v="0"/>
    <n v="0"/>
    <n v="0"/>
    <m/>
    <m/>
    <n v="0"/>
  </r>
  <r>
    <x v="6"/>
    <s v="Mikrofibermopp borrelås 60cm fukt grå Damp 48 / PK a 5 stk"/>
    <m/>
    <s v="STK"/>
    <n v="10"/>
    <n v="10"/>
    <s v="STK"/>
    <m/>
    <m/>
    <m/>
    <m/>
    <s v="STK"/>
    <m/>
    <s v="STK"/>
    <m/>
    <s v="0"/>
    <m/>
    <n v="0"/>
    <n v="0"/>
    <n v="0"/>
    <m/>
    <m/>
    <n v="0"/>
  </r>
  <r>
    <x v="6"/>
    <s v="Mikrofibermopp fukt borrelås 40cm Duotex  / PK a 5 stk"/>
    <m/>
    <s v="STK"/>
    <n v="10"/>
    <n v="10"/>
    <s v="STK"/>
    <m/>
    <m/>
    <m/>
    <m/>
    <s v="STK"/>
    <m/>
    <s v="STK"/>
    <m/>
    <s v="0"/>
    <m/>
    <n v="0"/>
    <n v="0"/>
    <n v="0"/>
    <m/>
    <m/>
    <n v="0"/>
  </r>
  <r>
    <x v="6"/>
    <s v="Mikrofibermopp fukt HD m/borrelås 60cm  / PK a 5 stk"/>
    <m/>
    <s v="STK"/>
    <n v="30"/>
    <n v="30"/>
    <s v="STK"/>
    <m/>
    <m/>
    <m/>
    <m/>
    <s v="STK"/>
    <m/>
    <s v="STK"/>
    <m/>
    <s v="0"/>
    <m/>
    <n v="0"/>
    <n v="0"/>
    <n v="0"/>
    <m/>
    <m/>
    <n v="0"/>
  </r>
  <r>
    <x v="6"/>
    <s v="Mikrofibermopp m/borrelås 60cm Duotex   / PK a 5 stk"/>
    <m/>
    <s v="STK"/>
    <n v="60"/>
    <n v="60"/>
    <s v="STK"/>
    <m/>
    <m/>
    <m/>
    <m/>
    <s v="STK"/>
    <m/>
    <s v="STK"/>
    <m/>
    <s v="0"/>
    <m/>
    <n v="0"/>
    <n v="0"/>
    <n v="0"/>
    <m/>
    <m/>
    <n v="0"/>
  </r>
  <r>
    <x v="6"/>
    <s v="Mikrofibermopp m/lomme 50cm"/>
    <m/>
    <s v="STK"/>
    <n v="10"/>
    <n v="10"/>
    <s v="STK"/>
    <m/>
    <m/>
    <m/>
    <m/>
    <s v="STK"/>
    <m/>
    <s v="STK"/>
    <m/>
    <s v="0"/>
    <m/>
    <n v="0"/>
    <n v="0"/>
    <n v="0"/>
    <m/>
    <m/>
    <n v="0"/>
  </r>
  <r>
    <x v="6"/>
    <s v="Mikromopp 50cm grå Single MicroTech  / PK a 30 stk"/>
    <m/>
    <s v="STK"/>
    <n v="30"/>
    <n v="30"/>
    <s v="STK"/>
    <m/>
    <m/>
    <m/>
    <m/>
    <s v="STK"/>
    <m/>
    <s v="STK"/>
    <m/>
    <s v="0"/>
    <m/>
    <n v="0"/>
    <n v="0"/>
    <n v="0"/>
    <m/>
    <m/>
    <n v="0"/>
  </r>
  <r>
    <x v="6"/>
    <s v="Poleringspad 17&quot; ass. Farger  / PK a 5 stk"/>
    <m/>
    <s v="STK"/>
    <n v="10"/>
    <n v="10"/>
    <s v="STK"/>
    <m/>
    <m/>
    <m/>
    <m/>
    <s v="STK"/>
    <m/>
    <s v="STK"/>
    <m/>
    <s v="0"/>
    <m/>
    <n v="0"/>
    <n v="0"/>
    <n v="0"/>
    <m/>
    <m/>
    <n v="0"/>
  </r>
  <r>
    <x v="6"/>
    <s v="Rengjøringsvogn Mini  /1 stk"/>
    <m/>
    <s v="STK"/>
    <n v="2"/>
    <n v="2"/>
    <s v="STK"/>
    <m/>
    <m/>
    <m/>
    <m/>
    <s v="STK"/>
    <m/>
    <s v="STK"/>
    <m/>
    <s v="0"/>
    <m/>
    <n v="0"/>
    <n v="0"/>
    <n v="0"/>
    <m/>
    <m/>
    <n v="0"/>
  </r>
  <r>
    <x v="6"/>
    <s v="Toalettbørste enkel m/hvit holder  / 1 stk"/>
    <m/>
    <s v="STK"/>
    <n v="50"/>
    <n v="50"/>
    <s v="STK"/>
    <m/>
    <m/>
    <m/>
    <m/>
    <s v="STK"/>
    <m/>
    <s v="STK"/>
    <m/>
    <s v="0"/>
    <m/>
    <n v="0"/>
    <n v="0"/>
    <n v="0"/>
    <m/>
    <m/>
    <n v="0"/>
  </r>
  <r>
    <x v="7"/>
    <s v="Klut 25cmx10m uperforert (blå på rull) / PK a 4 rl* 10 meter"/>
    <m/>
    <s v="STK"/>
    <n v="4"/>
    <n v="40"/>
    <s v="meter"/>
    <m/>
    <m/>
    <m/>
    <m/>
    <s v="meter"/>
    <m/>
    <s v="STK"/>
    <m/>
    <s v="0"/>
    <m/>
    <n v="0"/>
    <n v="0"/>
    <n v="0"/>
    <m/>
    <m/>
    <n v="0"/>
  </r>
  <r>
    <x v="7"/>
    <s v="Håndtørk Multifold mykt H2 110ark   /PK a 21 pk* 110 ark"/>
    <m/>
    <s v="PK"/>
    <n v="2940"/>
    <n v="323400"/>
    <s v="ark"/>
    <m/>
    <m/>
    <m/>
    <m/>
    <s v="ark"/>
    <m/>
    <s v="PK"/>
    <m/>
    <s v="0"/>
    <m/>
    <n v="0"/>
    <n v="0"/>
    <n v="0"/>
    <m/>
    <m/>
    <n v="0"/>
  </r>
  <r>
    <x v="7"/>
    <s v="Håndtørk Multifold mykt H2 150ark  /PK a 21 pk* 150 ark"/>
    <m/>
    <s v="PK"/>
    <n v="3570"/>
    <n v="535500"/>
    <s v="ark"/>
    <m/>
    <m/>
    <m/>
    <m/>
    <s v="ark"/>
    <m/>
    <s v="PK"/>
    <m/>
    <s v="0"/>
    <m/>
    <n v="0"/>
    <n v="0"/>
    <n v="0"/>
    <m/>
    <m/>
    <n v="0"/>
  </r>
  <r>
    <x v="7"/>
    <s v="Kjøkkenrull Plus 2lag hvit 4x21m / 8 PK a 4 RL* 21 meter"/>
    <m/>
    <s v="PK"/>
    <n v="256"/>
    <n v="21504"/>
    <s v="meter"/>
    <m/>
    <m/>
    <m/>
    <m/>
    <s v="meter"/>
    <m/>
    <s v="PK"/>
    <m/>
    <s v="0"/>
    <m/>
    <n v="0"/>
    <n v="0"/>
    <n v="0"/>
    <m/>
    <m/>
    <n v="0"/>
  </r>
  <r>
    <x v="7"/>
    <s v="Papirhåndklær 2lag C-Fold 2 Easy Flush  / 18 PK a 125 ark"/>
    <m/>
    <s v="PK"/>
    <n v="451"/>
    <n v="56375"/>
    <s v="ark"/>
    <m/>
    <m/>
    <m/>
    <m/>
    <s v="ark"/>
    <m/>
    <s v="PK"/>
    <m/>
    <s v="0"/>
    <m/>
    <n v="0"/>
    <n v="0"/>
    <n v="0"/>
    <m/>
    <m/>
    <n v="0"/>
  </r>
  <r>
    <x v="7"/>
    <s v="Papirhåndklær Classic 2lag One-Stop M2  / 21 PK a 144 ark"/>
    <m/>
    <s v="PK"/>
    <n v="15750"/>
    <n v="2268000"/>
    <s v="ark"/>
    <m/>
    <m/>
    <m/>
    <m/>
    <s v="ark"/>
    <m/>
    <s v="PK"/>
    <m/>
    <s v="0"/>
    <m/>
    <n v="0"/>
    <n v="0"/>
    <n v="0"/>
    <m/>
    <m/>
    <n v="0"/>
  </r>
  <r>
    <x v="7"/>
    <s v="Papirhåndklær Classic Zig Zag 2   / 20 PK a 150 ark"/>
    <m/>
    <s v="PK"/>
    <n v="540"/>
    <n v="77760"/>
    <s v="ark"/>
    <m/>
    <m/>
    <m/>
    <m/>
    <s v="ark"/>
    <m/>
    <s v="PK"/>
    <m/>
    <s v="0"/>
    <m/>
    <n v="0"/>
    <n v="0"/>
    <n v="0"/>
    <m/>
    <m/>
    <n v="0"/>
  </r>
  <r>
    <x v="7"/>
    <s v="Papirhåndklær L 3lag Non-Stop Plus  / 15 PK a 90 ark"/>
    <m/>
    <s v="PK"/>
    <n v="120"/>
    <n v="10800"/>
    <s v="ark"/>
    <m/>
    <m/>
    <m/>
    <m/>
    <s v="ark"/>
    <m/>
    <s v="PK"/>
    <m/>
    <s v="0"/>
    <m/>
    <n v="0"/>
    <n v="0"/>
    <n v="0"/>
    <m/>
    <m/>
    <n v="0"/>
  </r>
  <r>
    <x v="7"/>
    <s v="Papirhåndklær M 2lag Classic Non Stop  / 15 PK a 135 ark"/>
    <m/>
    <s v="PK"/>
    <n v="1128"/>
    <n v="152280"/>
    <s v="ark"/>
    <m/>
    <m/>
    <m/>
    <m/>
    <s v="ark"/>
    <m/>
    <s v="PK"/>
    <m/>
    <s v="0"/>
    <m/>
    <n v="0"/>
    <n v="0"/>
    <n v="0"/>
    <m/>
    <m/>
    <n v="0"/>
  </r>
  <r>
    <x v="7"/>
    <s v="Papirhåndklær M 2lag Non-Stop Basic  / 18 PK a 150 ark"/>
    <m/>
    <s v="PK"/>
    <n v="36"/>
    <n v="5400"/>
    <s v="ark"/>
    <m/>
    <m/>
    <m/>
    <m/>
    <s v="ark"/>
    <m/>
    <s v="PK"/>
    <m/>
    <s v="0"/>
    <m/>
    <n v="0"/>
    <n v="0"/>
    <n v="0"/>
    <m/>
    <m/>
    <n v="0"/>
  </r>
  <r>
    <x v="7"/>
    <s v="Papirhåndklær Plus 2lag One-Stop M2  / 21 PK a 144 ark"/>
    <m/>
    <s v="PK"/>
    <n v="42"/>
    <n v="6048"/>
    <s v="ark"/>
    <m/>
    <m/>
    <m/>
    <m/>
    <s v="ark"/>
    <m/>
    <s v="PK"/>
    <m/>
    <s v="0"/>
    <m/>
    <n v="0"/>
    <n v="0"/>
    <n v="0"/>
    <m/>
    <m/>
    <n v="0"/>
  </r>
  <r>
    <x v="7"/>
    <s v="Papirhåndklær Plus 2lag One-Stop M2 low  / 21 PK a 144 ark"/>
    <m/>
    <s v="PK"/>
    <n v="2982"/>
    <n v="429408"/>
    <s v="ark"/>
    <m/>
    <m/>
    <m/>
    <m/>
    <s v="ark"/>
    <m/>
    <s v="PK"/>
    <m/>
    <s v="0"/>
    <m/>
    <n v="0"/>
    <n v="0"/>
    <n v="0"/>
    <m/>
    <m/>
    <n v="0"/>
  </r>
  <r>
    <x v="7"/>
    <s v="Papirhåndklær Plus 3lag One-Stop L3 90ar   / 21 PK a 90 ark"/>
    <m/>
    <s v="PK"/>
    <n v="26208"/>
    <n v="2358720"/>
    <s v="ark"/>
    <m/>
    <m/>
    <m/>
    <m/>
    <s v="ark"/>
    <m/>
    <s v="PK"/>
    <m/>
    <s v="0"/>
    <m/>
    <n v="0"/>
    <n v="0"/>
    <n v="0"/>
    <m/>
    <m/>
    <n v="0"/>
  </r>
  <r>
    <x v="7"/>
    <s v="Toa Basic Toilet 290 2lag 36m natur hvit / 8 PK a 8 RL* 36 meter"/>
    <m/>
    <s v="PK"/>
    <n v="192"/>
    <n v="55296"/>
    <s v="meter"/>
    <m/>
    <m/>
    <m/>
    <m/>
    <s v="meter"/>
    <m/>
    <s v="PK"/>
    <m/>
    <s v="0"/>
    <m/>
    <n v="0"/>
    <n v="0"/>
    <n v="0"/>
    <m/>
    <m/>
    <n v="0"/>
  </r>
  <r>
    <x v="7"/>
    <s v="Toa Classic Toilet 200 2lag hvit 25m  / 8 PK a 8 RL* 25 meter"/>
    <m/>
    <s v="PK"/>
    <n v="4403"/>
    <n v="880600"/>
    <s v="meter"/>
    <m/>
    <m/>
    <m/>
    <m/>
    <s v="meter"/>
    <m/>
    <s v="PK"/>
    <m/>
    <s v="0"/>
    <m/>
    <n v="0"/>
    <n v="0"/>
    <n v="0"/>
    <m/>
    <m/>
    <n v="0"/>
  </r>
  <r>
    <x v="7"/>
    <s v="Toa Plus Toilet 360 2lag 6pk 50m hvit / 7 PK a 6 ruller* 50 meter"/>
    <m/>
    <s v="PK"/>
    <n v="1478"/>
    <n v="443400"/>
    <s v="meter"/>
    <m/>
    <m/>
    <m/>
    <m/>
    <s v="meter"/>
    <m/>
    <s v="PK"/>
    <m/>
    <s v="0"/>
    <m/>
    <n v="0"/>
    <n v="0"/>
    <n v="0"/>
    <m/>
    <m/>
    <n v="0"/>
  </r>
  <r>
    <x v="7"/>
    <s v="Toapapir ekstra mykt 252ark T3 / 30 PK * 252 ark"/>
    <m/>
    <s v="PK"/>
    <n v="2016"/>
    <n v="508032"/>
    <s v="ark"/>
    <m/>
    <m/>
    <m/>
    <m/>
    <s v="ark"/>
    <m/>
    <s v="PK"/>
    <m/>
    <s v="0"/>
    <m/>
    <n v="0"/>
    <n v="0"/>
    <n v="0"/>
    <m/>
    <m/>
    <n v="0"/>
  </r>
  <r>
    <x v="7"/>
    <s v="Papirhåndklær Plus 2lag C-Fold 2  / 24 PK* 100 ark"/>
    <m/>
    <s v="PK"/>
    <n v="346"/>
    <n v="34600"/>
    <s v="ark"/>
    <m/>
    <m/>
    <m/>
    <m/>
    <s v="ark"/>
    <m/>
    <s v="PK"/>
    <m/>
    <s v="0"/>
    <m/>
    <n v="0"/>
    <n v="0"/>
    <n v="0"/>
    <m/>
    <m/>
    <n v="0"/>
  </r>
  <r>
    <x v="7"/>
    <s v="Håndtørk Univ H5 410ark  / 12 PK* 410 ark"/>
    <m/>
    <s v="PK"/>
    <n v="288"/>
    <n v="118080"/>
    <s v="ark"/>
    <m/>
    <m/>
    <m/>
    <m/>
    <s v="ark"/>
    <m/>
    <s v="PK"/>
    <m/>
    <s v="0"/>
    <m/>
    <n v="0"/>
    <n v="0"/>
    <n v="0"/>
    <m/>
    <m/>
    <n v="0"/>
  </r>
  <r>
    <x v="7"/>
    <s v="Toapapir Premium T4 myk 3lag 6pk 35m  / 7 PK a 6 RL* 35 meter"/>
    <m/>
    <s v="PK"/>
    <n v="35"/>
    <n v="7350"/>
    <s v="meter"/>
    <m/>
    <m/>
    <m/>
    <m/>
    <s v="meter"/>
    <m/>
    <s v="PK"/>
    <m/>
    <s v="0"/>
    <m/>
    <n v="0"/>
    <n v="0"/>
    <n v="0"/>
    <m/>
    <m/>
    <n v="0"/>
  </r>
  <r>
    <x v="7"/>
    <s v="Vaskeklut myk 30x19cm 135stk Tork / 8 PK a 135 stk"/>
    <m/>
    <s v="PK"/>
    <n v="968"/>
    <n v="130680"/>
    <s v="STK"/>
    <m/>
    <m/>
    <m/>
    <m/>
    <s v="STK"/>
    <m/>
    <s v="PK"/>
    <m/>
    <s v="0"/>
    <m/>
    <n v="0"/>
    <n v="0"/>
    <n v="0"/>
    <m/>
    <m/>
    <n v="0"/>
  </r>
  <r>
    <x v="7"/>
    <s v="Håndtørk 2lag 150m rll H1 / PK a 6 RL* 150 meter"/>
    <m/>
    <s v="RLL"/>
    <n v="12"/>
    <n v="1800"/>
    <s v="meter"/>
    <m/>
    <m/>
    <m/>
    <m/>
    <s v="meter"/>
    <m/>
    <s v="RLL"/>
    <m/>
    <s v="0"/>
    <m/>
    <n v="0"/>
    <n v="0"/>
    <n v="0"/>
    <m/>
    <m/>
    <n v="0"/>
  </r>
  <r>
    <x v="7"/>
    <s v="Senterrull M 1lag u/hylse  /PK a 6 RL* 320 meter"/>
    <m/>
    <s v="RLL"/>
    <n v="1997"/>
    <n v="639040"/>
    <s v="meter"/>
    <m/>
    <m/>
    <m/>
    <m/>
    <s v="meter"/>
    <m/>
    <s v="RLL"/>
    <m/>
    <s v="0"/>
    <m/>
    <n v="0"/>
    <n v="0"/>
    <n v="0"/>
    <m/>
    <m/>
    <n v="0"/>
  </r>
  <r>
    <x v="7"/>
    <s v="Toa Classic System Toilet 800 hvit 2lag  / PK a 36 RL* 100 meter"/>
    <m/>
    <s v="RLL"/>
    <n v="4205"/>
    <n v="420500"/>
    <s v="meter"/>
    <m/>
    <m/>
    <m/>
    <m/>
    <s v="meter"/>
    <m/>
    <s v="RLL"/>
    <m/>
    <s v="0"/>
    <m/>
    <n v="0"/>
    <n v="0"/>
    <n v="0"/>
    <m/>
    <m/>
    <n v="0"/>
  </r>
  <r>
    <x v="7"/>
    <s v="Toa Gigant L 1lag hvit 525m  /PK a 6 RL* 525 meter"/>
    <m/>
    <s v="RLL"/>
    <n v="86"/>
    <n v="45150"/>
    <s v="metr"/>
    <m/>
    <m/>
    <m/>
    <m/>
    <s v="metr"/>
    <m/>
    <s v="RLL"/>
    <m/>
    <s v="0"/>
    <m/>
    <n v="0"/>
    <n v="0"/>
    <n v="0"/>
    <m/>
    <m/>
    <n v="0"/>
  </r>
  <r>
    <x v="7"/>
    <s v="Toa Katrin Classic Gigant S 2lag 200m  / PK a 12 RL* 200 meter"/>
    <m/>
    <s v="RLL"/>
    <n v="19"/>
    <n v="3800"/>
    <s v="meter"/>
    <m/>
    <m/>
    <m/>
    <m/>
    <s v="meter"/>
    <m/>
    <s v="RLL"/>
    <m/>
    <s v="0"/>
    <m/>
    <n v="0"/>
    <n v="0"/>
    <n v="0"/>
    <m/>
    <m/>
    <n v="0"/>
  </r>
  <r>
    <x v="7"/>
    <s v="Toa Katrin Plus M2 2lag hvit 310m  /PK a 6 RL*310 meter"/>
    <m/>
    <s v="RLL"/>
    <n v="1142"/>
    <n v="354020"/>
    <s v="meter"/>
    <m/>
    <m/>
    <m/>
    <m/>
    <s v="meter"/>
    <m/>
    <s v="RLL"/>
    <m/>
    <s v="0"/>
    <m/>
    <n v="0"/>
    <n v="0"/>
    <n v="0"/>
    <m/>
    <m/>
    <n v="0"/>
  </r>
  <r>
    <x v="7"/>
    <s v="Toa Katrin Plus S2 2lag hvit 160m  /PK a12 RL* 160 meter"/>
    <m/>
    <s v="RLL"/>
    <n v="2285"/>
    <n v="365600"/>
    <s v="meter"/>
    <m/>
    <m/>
    <m/>
    <m/>
    <s v="meter"/>
    <m/>
    <s v="RLL"/>
    <m/>
    <s v="0"/>
    <m/>
    <n v="0"/>
    <n v="0"/>
    <n v="0"/>
    <m/>
    <m/>
    <n v="0"/>
  </r>
  <r>
    <x v="7"/>
    <s v="Toa Plus System Toilet 680 hvit 2lag  / PK a 36 RL*85 metr"/>
    <m/>
    <s v="RLL"/>
    <n v="5126"/>
    <n v="435710"/>
    <s v="meter"/>
    <m/>
    <m/>
    <m/>
    <m/>
    <s v="meter"/>
    <m/>
    <s v="RLL"/>
    <m/>
    <s v="0"/>
    <m/>
    <n v="0"/>
    <n v="0"/>
    <n v="0"/>
    <m/>
    <m/>
    <n v="0"/>
  </r>
  <r>
    <x v="7"/>
    <s v="Toarll Mini Jumbo 2lag 170m T2  / PK a 12 RL* 170 meter"/>
    <m/>
    <s v="RLL"/>
    <n v="442"/>
    <n v="75140"/>
    <s v="meter"/>
    <m/>
    <m/>
    <m/>
    <m/>
    <s v="meter"/>
    <m/>
    <s v="RLL"/>
    <m/>
    <s v="0"/>
    <m/>
    <n v="0"/>
    <n v="0"/>
    <n v="0"/>
    <m/>
    <m/>
    <n v="0"/>
  </r>
  <r>
    <x v="7"/>
    <s v="Toarll myk Jumbo 360m T1  /PK a 6 RL* 360 meter"/>
    <m/>
    <s v="RLL"/>
    <n v="48"/>
    <n v="17280"/>
    <s v="meter"/>
    <m/>
    <m/>
    <m/>
    <m/>
    <s v="meter"/>
    <m/>
    <s v="RLL"/>
    <m/>
    <s v="0"/>
    <m/>
    <n v="0"/>
    <n v="0"/>
    <n v="0"/>
    <m/>
    <m/>
    <n v="0"/>
  </r>
  <r>
    <x v="7"/>
    <s v="Tørkepapir Classic System L2 hvit 2lag / PK a 6 RL* 200 meter"/>
    <m/>
    <s v="RLL"/>
    <n v="19"/>
    <n v="3800"/>
    <s v="meter"/>
    <m/>
    <m/>
    <m/>
    <m/>
    <s v="meter"/>
    <m/>
    <s v="RLL"/>
    <m/>
    <s v="0"/>
    <m/>
    <n v="0"/>
    <n v="0"/>
    <n v="0"/>
    <m/>
    <m/>
    <n v="0"/>
  </r>
  <r>
    <x v="7"/>
    <s v="Tørkepapir Classic System M2 2lag hvit / PK a 6 RL* 160 meter"/>
    <m/>
    <s v="RLL"/>
    <n v="2227"/>
    <n v="356320"/>
    <s v="meter"/>
    <m/>
    <m/>
    <m/>
    <m/>
    <s v="meter"/>
    <m/>
    <s v="RLL"/>
    <m/>
    <s v="0"/>
    <m/>
    <n v="0"/>
    <n v="0"/>
    <n v="0"/>
    <m/>
    <m/>
    <n v="0"/>
  </r>
  <r>
    <x v="7"/>
    <s v="Tørkepapir Plus System M2 2lag hvit / PK a 6 RL*100 meter"/>
    <m/>
    <s v="RLL"/>
    <n v="384"/>
    <n v="38400"/>
    <s v="meter"/>
    <m/>
    <m/>
    <m/>
    <m/>
    <s v="meter"/>
    <m/>
    <s v="RLL"/>
    <m/>
    <s v="0"/>
    <m/>
    <n v="0"/>
    <n v="0"/>
    <n v="0"/>
    <m/>
    <m/>
    <n v="0"/>
  </r>
  <r>
    <x v="7"/>
    <s v="Senterrull Plus S 1lag u/hylse Katrin / PK a 12 RL*110 meter"/>
    <m/>
    <s v="RLL"/>
    <n v="60"/>
    <n v="6600"/>
    <s v="meter"/>
    <m/>
    <m/>
    <m/>
    <m/>
    <s v="meter"/>
    <m/>
    <s v="RLL"/>
    <m/>
    <s v="0"/>
    <m/>
    <n v="0"/>
    <n v="0"/>
    <n v="0"/>
    <m/>
    <m/>
    <n v="0"/>
  </r>
  <r>
    <x v="7"/>
    <s v="Tørkepapir standard mini senterrull M1 / PK a 11 RL* 120meter"/>
    <m/>
    <s v="RLL"/>
    <n v="110"/>
    <n v="13200"/>
    <s v="meter"/>
    <m/>
    <m/>
    <m/>
    <m/>
    <s v="meter"/>
    <m/>
    <s v="RLL"/>
    <m/>
    <s v="0"/>
    <m/>
    <n v="0"/>
    <n v="0"/>
    <n v="0"/>
    <m/>
    <m/>
    <n v="0"/>
  </r>
  <r>
    <x v="7"/>
    <s v="Tørkepapir Standard senterrull M2 / PK a 6 RL* 275 meter"/>
    <m/>
    <s v="RLL"/>
    <n v="96"/>
    <n v="26400"/>
    <s v="meter"/>
    <m/>
    <m/>
    <m/>
    <m/>
    <s v="meter"/>
    <m/>
    <s v="RLL"/>
    <m/>
    <s v="0"/>
    <m/>
    <n v="0"/>
    <n v="0"/>
    <n v="0"/>
    <m/>
    <m/>
    <n v="0"/>
  </r>
  <r>
    <x v="8"/>
    <s v="Tenner serie T1 4W-20W / 1 pk a 25 stk"/>
    <m/>
    <s v="PK"/>
    <n v="295"/>
    <n v="7375"/>
    <s v="STK"/>
    <m/>
    <m/>
    <m/>
    <m/>
    <s v="STK"/>
    <m/>
    <s v="PK"/>
    <m/>
    <s v="0"/>
    <m/>
    <n v="0"/>
    <n v="0"/>
    <n v="0"/>
    <m/>
    <m/>
    <n v="0"/>
  </r>
  <r>
    <x v="8"/>
    <s v="Dulux F 36W/830 4pin 2G10"/>
    <m/>
    <s v="STK"/>
    <n v="20"/>
    <n v="20"/>
    <s v="STK"/>
    <m/>
    <m/>
    <m/>
    <m/>
    <s v="STK"/>
    <m/>
    <s v="STK"/>
    <m/>
    <s v="0"/>
    <m/>
    <n v="0"/>
    <n v="0"/>
    <n v="0"/>
    <m/>
    <m/>
    <n v="0"/>
  </r>
  <r>
    <x v="8"/>
    <s v="Ledpære 470LM 5,6W 2700K normal E27 /  1 PK a 10 stk"/>
    <m/>
    <s v="PK"/>
    <n v="2"/>
    <n v="20"/>
    <s v="STK"/>
    <m/>
    <m/>
    <m/>
    <m/>
    <s v="STK"/>
    <m/>
    <s v="PK"/>
    <m/>
    <s v="0"/>
    <m/>
    <n v="0"/>
    <n v="0"/>
    <n v="0"/>
    <m/>
    <m/>
    <n v="0"/>
  </r>
  <r>
    <x v="8"/>
    <s v="Ledpære 806LM 9,2W 2700K normal E27 / 1 PK a 10 stk"/>
    <m/>
    <s v="PK"/>
    <n v="1"/>
    <n v="10"/>
    <s v="STK"/>
    <m/>
    <m/>
    <m/>
    <m/>
    <s v="STK"/>
    <m/>
    <s v="PK"/>
    <m/>
    <s v="0"/>
    <m/>
    <n v="0"/>
    <n v="0"/>
    <n v="0"/>
    <m/>
    <m/>
    <n v="0"/>
  </r>
  <r>
    <x v="8"/>
    <s v="Ledpære A60 500LM 5,5W 2700K dim E27 / 1 PK a 10 stk"/>
    <m/>
    <s v="PK"/>
    <n v="1"/>
    <n v="10"/>
    <s v="STK"/>
    <m/>
    <m/>
    <m/>
    <m/>
    <s v="STK"/>
    <m/>
    <s v="PK"/>
    <m/>
    <s v="0"/>
    <m/>
    <n v="0"/>
    <n v="0"/>
    <n v="0"/>
    <m/>
    <m/>
    <n v="0"/>
  </r>
  <r>
    <x v="8"/>
    <s v="Ledpære A60 806LM 8,5W 2700K dim E27 / 1 PK a 10 stk"/>
    <m/>
    <s v="PK"/>
    <n v="3"/>
    <n v="30"/>
    <s v="STK"/>
    <m/>
    <m/>
    <m/>
    <m/>
    <s v="STK"/>
    <m/>
    <s v="PK"/>
    <m/>
    <s v="0"/>
    <m/>
    <n v="0"/>
    <n v="0"/>
    <n v="0"/>
    <m/>
    <m/>
    <n v="0"/>
  </r>
  <r>
    <x v="8"/>
    <s v="Ledpære filament A60 450LM 4,3W E27 / 1 PK a 10 stk"/>
    <m/>
    <s v="PK"/>
    <n v="1"/>
    <n v="10"/>
    <s v="STK"/>
    <m/>
    <m/>
    <m/>
    <m/>
    <s v="STK"/>
    <m/>
    <s v="PK"/>
    <m/>
    <s v="0"/>
    <m/>
    <n v="0"/>
    <n v="0"/>
    <n v="0"/>
    <m/>
    <m/>
    <n v="0"/>
  </r>
  <r>
    <x v="8"/>
    <s v="Lysrør T8 18W/830 / 1 PK a 25 stk"/>
    <m/>
    <s v="PK"/>
    <n v="1"/>
    <n v="25"/>
    <s v="STK"/>
    <m/>
    <m/>
    <m/>
    <m/>
    <s v="STK"/>
    <m/>
    <s v="PK"/>
    <m/>
    <s v="0"/>
    <m/>
    <n v="0"/>
    <n v="0"/>
    <n v="0"/>
    <m/>
    <m/>
    <n v="0"/>
  </r>
  <r>
    <x v="8"/>
    <s v="Lysrør T8 36W/830 / 1 PK a 25 stk"/>
    <m/>
    <s v="PK"/>
    <n v="6"/>
    <n v="150"/>
    <s v="STK"/>
    <m/>
    <m/>
    <m/>
    <m/>
    <s v="STK"/>
    <m/>
    <s v="PK"/>
    <m/>
    <s v="0"/>
    <m/>
    <n v="0"/>
    <n v="0"/>
    <n v="0"/>
    <m/>
    <m/>
    <n v="0"/>
  </r>
  <r>
    <x v="8"/>
    <s v="Lysrør T8 36W/840  / 1 PK a 25 stk"/>
    <m/>
    <s v="PK"/>
    <n v="1"/>
    <n v="25"/>
    <s v="STK"/>
    <m/>
    <m/>
    <m/>
    <m/>
    <s v="STK"/>
    <m/>
    <s v="PK"/>
    <m/>
    <s v="0"/>
    <m/>
    <n v="0"/>
    <n v="0"/>
    <n v="0"/>
    <m/>
    <m/>
    <n v="0"/>
  </r>
  <r>
    <x v="8"/>
    <s v="Lysrør T8 58W/830 / 1 PK a 25 stk"/>
    <m/>
    <s v="PK"/>
    <n v="4"/>
    <n v="100"/>
    <s v="STK"/>
    <m/>
    <m/>
    <m/>
    <m/>
    <s v="STK"/>
    <m/>
    <s v="PK"/>
    <m/>
    <s v="0"/>
    <m/>
    <n v="0"/>
    <n v="0"/>
    <n v="0"/>
    <m/>
    <m/>
    <n v="0"/>
  </r>
  <r>
    <x v="8"/>
    <s v="Lysrør TL5 14W/830 HE / 1 PK a 30 stk"/>
    <m/>
    <s v="PK"/>
    <n v="3"/>
    <n v="90"/>
    <s v="STK"/>
    <m/>
    <m/>
    <m/>
    <m/>
    <s v="STK"/>
    <m/>
    <s v="PK"/>
    <m/>
    <s v="0"/>
    <m/>
    <n v="0"/>
    <n v="0"/>
    <n v="0"/>
    <m/>
    <m/>
    <n v="0"/>
  </r>
  <r>
    <x v="8"/>
    <s v="Lysrør TL5 28W/830 HE / 1 PK a 30 stk"/>
    <m/>
    <s v="PK"/>
    <n v="3"/>
    <n v="90"/>
    <s v="STK"/>
    <m/>
    <m/>
    <m/>
    <m/>
    <s v="STK"/>
    <m/>
    <s v="PK"/>
    <m/>
    <s v="0"/>
    <m/>
    <n v="0"/>
    <n v="0"/>
    <n v="0"/>
    <m/>
    <m/>
    <n v="0"/>
  </r>
  <r>
    <x v="8"/>
    <s v="Kompaktlysrør Dulux D/E 18W/830"/>
    <m/>
    <s v="STK"/>
    <n v="50"/>
    <n v="50"/>
    <s v="STK"/>
    <m/>
    <m/>
    <m/>
    <m/>
    <s v="STK"/>
    <m/>
    <s v="STK"/>
    <m/>
    <s v="0"/>
    <m/>
    <n v="0"/>
    <n v="0"/>
    <n v="0"/>
    <m/>
    <m/>
    <n v="0"/>
  </r>
  <r>
    <x v="8"/>
    <s v="Kompaktlysrør Dulux T/E 18W/830"/>
    <m/>
    <s v="STK"/>
    <n v="10"/>
    <n v="10"/>
    <s v="STK"/>
    <m/>
    <m/>
    <m/>
    <m/>
    <s v="STK"/>
    <m/>
    <s v="STK"/>
    <m/>
    <s v="0"/>
    <m/>
    <n v="0"/>
    <n v="0"/>
    <n v="0"/>
    <m/>
    <m/>
    <n v="0"/>
  </r>
  <r>
    <x v="8"/>
    <s v="Kompaktlysrør Dulux T/E 26W/830"/>
    <m/>
    <s v="STK"/>
    <n v="10"/>
    <n v="10"/>
    <s v="STK"/>
    <m/>
    <m/>
    <m/>
    <m/>
    <s v="STK"/>
    <m/>
    <s v="STK"/>
    <m/>
    <s v="0"/>
    <m/>
    <n v="0"/>
    <n v="0"/>
    <n v="0"/>
    <m/>
    <m/>
    <n v="0"/>
  </r>
  <r>
    <x v="8"/>
    <s v="Kompaktlysrør Dulux t/e 42W/830"/>
    <m/>
    <s v="STK"/>
    <n v="10"/>
    <n v="10"/>
    <s v="STK"/>
    <m/>
    <m/>
    <m/>
    <m/>
    <s v="STK"/>
    <m/>
    <s v="STK"/>
    <m/>
    <s v="0"/>
    <m/>
    <n v="0"/>
    <n v="0"/>
    <n v="0"/>
    <m/>
    <m/>
    <n v="0"/>
  </r>
  <r>
    <x v="8"/>
    <s v="Kompaktlysrør Dulux L 55W/830"/>
    <m/>
    <s v="STK"/>
    <n v="10"/>
    <n v="10"/>
    <s v="STK"/>
    <m/>
    <m/>
    <m/>
    <m/>
    <s v="STK"/>
    <m/>
    <s v="STK"/>
    <m/>
    <s v="0"/>
    <m/>
    <n v="0"/>
    <n v="0"/>
    <n v="0"/>
    <m/>
    <m/>
    <n v="0"/>
  </r>
  <r>
    <x v="8"/>
    <s v="Lysrør sirkel fc 40W/830 2gx13"/>
    <m/>
    <s v="STK"/>
    <n v="10"/>
    <n v="10"/>
    <s v="STK"/>
    <m/>
    <m/>
    <m/>
    <m/>
    <s v="STK"/>
    <m/>
    <s v="STK"/>
    <m/>
    <s v="0"/>
    <m/>
    <n v="0"/>
    <n v="0"/>
    <n v="0"/>
    <m/>
    <m/>
    <n v="0"/>
  </r>
  <r>
    <x v="8"/>
    <s v="Lysrør sirkel fc 60W/830 2gx13"/>
    <m/>
    <s v="STK"/>
    <n v="10"/>
    <n v="10"/>
    <s v="STK"/>
    <m/>
    <m/>
    <m/>
    <m/>
    <s v="STK"/>
    <m/>
    <s v="STK"/>
    <m/>
    <s v="0"/>
    <m/>
    <n v="0"/>
    <n v="0"/>
    <n v="0"/>
    <m/>
    <m/>
    <n v="0"/>
  </r>
  <r>
    <x v="8"/>
    <s v="Lysrør T5 8W/640 / 1 PK a 25 stk"/>
    <m/>
    <s v="PK"/>
    <n v="5"/>
    <n v="125"/>
    <s v="STK"/>
    <m/>
    <m/>
    <m/>
    <m/>
    <s v="STK"/>
    <m/>
    <s v="PK"/>
    <m/>
    <s v="0"/>
    <m/>
    <n v="0"/>
    <n v="0"/>
    <n v="0"/>
    <m/>
    <m/>
    <n v="0"/>
  </r>
  <r>
    <x v="8"/>
    <s v="Kompaktlysrør Dulux l 24W 830 2g11 4pin"/>
    <m/>
    <s v="STK"/>
    <n v="5"/>
    <n v="5"/>
    <s v="STK"/>
    <m/>
    <m/>
    <m/>
    <m/>
    <s v="STK"/>
    <m/>
    <s v="STK"/>
    <m/>
    <s v="0"/>
    <m/>
    <n v="0"/>
    <n v="0"/>
    <n v="0"/>
    <m/>
    <m/>
    <n v="0"/>
  </r>
  <r>
    <x v="8"/>
    <s v="Kompaktlysrør TCD/E 18W/830 G24q-2  / PK a 10 stk"/>
    <m/>
    <s v="PK"/>
    <n v="5"/>
    <n v="50"/>
    <s v="STK"/>
    <m/>
    <m/>
    <m/>
    <m/>
    <s v="STK"/>
    <m/>
    <s v="PK"/>
    <m/>
    <s v="0"/>
    <m/>
    <n v="0"/>
    <n v="0"/>
    <n v="0"/>
    <m/>
    <m/>
    <n v="0"/>
  </r>
  <r>
    <x v="8"/>
    <s v="Kompaktlysrør TCD/E 26W/830 G24q-3  /  PK a 25 stk"/>
    <m/>
    <s v="PK"/>
    <n v="2"/>
    <n v="50"/>
    <s v="STK"/>
    <m/>
    <m/>
    <m/>
    <m/>
    <s v="STK"/>
    <m/>
    <s v="PK"/>
    <m/>
    <s v="0"/>
    <m/>
    <n v="0"/>
    <n v="0"/>
    <n v="0"/>
    <m/>
    <m/>
    <n v="0"/>
  </r>
  <r>
    <x v="8"/>
    <s v="Kompaktlysrør T2D 16W/827 2 PIN  /  PK a 10 stk"/>
    <m/>
    <s v="PK"/>
    <n v="3"/>
    <n v="30"/>
    <s v="STK"/>
    <m/>
    <m/>
    <m/>
    <m/>
    <s v="STK"/>
    <m/>
    <s v="PK"/>
    <m/>
    <s v="0"/>
    <m/>
    <n v="0"/>
    <n v="0"/>
    <n v="0"/>
    <m/>
    <m/>
    <n v="0"/>
  </r>
  <r>
    <x v="8"/>
    <s v="Lysrør T8 18W/840  / PK a 25 stk"/>
    <m/>
    <s v="PK"/>
    <n v="2"/>
    <n v="50"/>
    <s v="STK"/>
    <m/>
    <m/>
    <m/>
    <m/>
    <s v="STK"/>
    <m/>
    <s v="PK"/>
    <m/>
    <s v="0"/>
    <m/>
    <n v="0"/>
    <n v="0"/>
    <n v="0"/>
    <m/>
    <m/>
    <n v="0"/>
  </r>
  <r>
    <x v="8"/>
    <s v="Lysrør T8 58W/840  / PK a 25 stk"/>
    <m/>
    <s v="PK"/>
    <n v="1"/>
    <n v="25"/>
    <s v="STK"/>
    <m/>
    <m/>
    <m/>
    <m/>
    <s v="STK"/>
    <m/>
    <s v="PK"/>
    <m/>
    <s v="0"/>
    <m/>
    <n v="0"/>
    <n v="0"/>
    <n v="0"/>
    <m/>
    <m/>
    <n v="0"/>
  </r>
  <r>
    <x v="8"/>
    <s v="Kompaktlysrør TCT/E 32W/830 GX24q-3  / PK a 10 stk"/>
    <m/>
    <s v="PK"/>
    <n v="1"/>
    <n v="10"/>
    <s v="STK"/>
    <m/>
    <m/>
    <m/>
    <m/>
    <s v="STK"/>
    <m/>
    <s v="PK"/>
    <m/>
    <s v="0"/>
    <m/>
    <n v="0"/>
    <n v="0"/>
    <n v="0"/>
    <m/>
    <m/>
    <n v="0"/>
  </r>
  <r>
    <x v="8"/>
    <s v="Halogenpære normal 42W K230V E27  /PK a 10 stk"/>
    <m/>
    <s v="PK"/>
    <n v="6"/>
    <n v="60"/>
    <s v="STK"/>
    <m/>
    <m/>
    <m/>
    <m/>
    <s v="STK"/>
    <m/>
    <s v="PK"/>
    <m/>
    <s v="0"/>
    <m/>
    <n v="0"/>
    <n v="0"/>
    <n v="0"/>
    <m/>
    <m/>
    <n v="0"/>
  </r>
  <r>
    <x v="8"/>
    <s v="Lysrør T5 8W/830  / PK a 25 stk"/>
    <m/>
    <s v="PK"/>
    <n v="11"/>
    <n v="25"/>
    <s v="STK"/>
    <m/>
    <m/>
    <m/>
    <m/>
    <s v="STK"/>
    <m/>
    <s v="PK"/>
    <m/>
    <s v="0"/>
    <m/>
    <n v="0"/>
    <n v="0"/>
    <n v="0"/>
    <m/>
    <m/>
    <n v="0"/>
  </r>
  <r>
    <x v="8"/>
    <s v="Kompaktlysrør TCT/E 26W/830 GX24q-3  / PK a 10 stk"/>
    <m/>
    <s v="PK"/>
    <n v="2"/>
    <n v="20"/>
    <s v="STK"/>
    <m/>
    <m/>
    <m/>
    <m/>
    <s v="STK"/>
    <m/>
    <s v="PK"/>
    <m/>
    <s v="0"/>
    <m/>
    <n v="0"/>
    <n v="0"/>
    <n v="0"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ell1" cacheId="0" applyNumberFormats="0" applyBorderFormats="0" applyFontFormats="0" applyPatternFormats="0" applyAlignmentFormats="0" applyWidthHeightFormats="1" dataCaption="Verdier" updatedVersion="6" minRefreshableVersion="3" itemPrintTitles="1" createdVersion="5" indent="0" outline="1" outlineData="1" multipleFieldFilters="0" rowHeaderCaption="Varegruppe">
  <location ref="A3:D13" firstHeaderRow="0" firstDataRow="1" firstDataCol="1"/>
  <pivotFields count="24">
    <pivotField axis="axisRow" showAll="0">
      <items count="18">
        <item m="1" x="15"/>
        <item m="1" x="9"/>
        <item m="1" x="16"/>
        <item m="1" x="13"/>
        <item m="1" x="11"/>
        <item m="1" x="10"/>
        <item m="1" x="12"/>
        <item m="1" x="14"/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numFmtId="3" showAll="0"/>
    <pivotField showAll="0"/>
    <pivotField numFmtId="3" showAll="0"/>
    <pivotField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dataField="1" numFmtId="4" showAll="0"/>
    <pivotField dataField="1" numFmtId="4" showAll="0"/>
    <pivotField showAll="0"/>
    <pivotField showAll="0"/>
    <pivotField numFmtId="3" showAll="0"/>
    <pivotField dataField="1" dragToRow="0" dragToCol="0" dragToPage="0" showAll="0" defaultSubtotal="0"/>
  </pivotFields>
  <rowFields count="1">
    <field x="0"/>
  </rowFields>
  <rowItems count="10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Listepris for årsvolum " fld="18" baseField="0" baseItem="0"/>
    <dataField name="Tilbudt nettopris for årsvolum " fld="19" baseField="0" baseItem="0"/>
    <dataField name="Varerabatt øvrige varer i denne varegruppe (fremkommer som et snitt av øvrig varerabatt)" fld="23" baseField="0" baseItem="0" numFmtId="4"/>
  </dataFields>
  <formats count="15"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collapsedLevelsAreSubtotals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3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2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1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0">
      <pivotArea grandRow="1" outline="0" collapsedLevelsAreSubtotals="1" fieldPosition="0"/>
    </format>
    <format dxfId="29">
      <pivotArea dataOnly="0" labelOnly="1" grandRow="1" outline="0" fieldPosition="0"/>
    </format>
    <format dxfId="28">
      <pivotArea field="0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4:W191" totalsRowShown="0" headerRowDxfId="26" dataDxfId="24" headerRowBorderDxfId="25" tableBorderDxfId="23">
  <autoFilter ref="A4:W191" xr:uid="{00000000-0009-0000-0100-000001000000}"/>
  <tableColumns count="23">
    <tableColumn id="1" xr3:uid="{00000000-0010-0000-0000-000001000000}" name="Varegruppe" dataDxfId="22"/>
    <tableColumn id="2" xr3:uid="{00000000-0010-0000-0000-000002000000}" name="Vare" dataDxfId="21"/>
    <tableColumn id="3" xr3:uid="{00000000-0010-0000-0000-000003000000}" name="Mengde i forpakning" dataDxfId="20" dataCellStyle="Komma"/>
    <tableColumn id="4" xr3:uid="{00000000-0010-0000-0000-000004000000}" name="Enh" dataDxfId="19"/>
    <tableColumn id="5" xr3:uid="{00000000-0010-0000-0000-000005000000}" name="Estimert ant forpakn. pr år" dataDxfId="18"/>
    <tableColumn id="6" xr3:uid="{00000000-0010-0000-0000-000006000000}" name="Etterspurt mengde pr år" dataDxfId="17">
      <calculatedColumnFormula>C5*E5</calculatedColumnFormula>
    </tableColumn>
    <tableColumn id="7" xr3:uid="{00000000-0010-0000-0000-000007000000}" name="Enh1" dataDxfId="16">
      <calculatedColumnFormula>D5</calculatedColumnFormula>
    </tableColumn>
    <tableColumn id="8" xr3:uid="{00000000-0010-0000-0000-000008000000}" name="Tilbyders benevning/varemerke" dataDxfId="15"/>
    <tableColumn id="9" xr3:uid="{00000000-0010-0000-0000-000009000000}" name="Leverandørs varegruppe - nummer" dataDxfId="14"/>
    <tableColumn id="10" xr3:uid="{00000000-0010-0000-0000-00000A000000}" name="Leverandørs varegruppe - navn" dataDxfId="13"/>
    <tableColumn id="11" xr3:uid="{00000000-0010-0000-0000-00000B000000}" name="Varenummer" dataDxfId="12"/>
    <tableColumn id="23" xr3:uid="{2842FC7E-E70D-4B0F-A772-2B901159890B}" name="Mengde-enhet" dataDxfId="11">
      <calculatedColumnFormula>Tabell1[[#This Row],[Enh1]]</calculatedColumnFormula>
    </tableColumn>
    <tableColumn id="12" xr3:uid="{00000000-0010-0000-0000-00000C000000}" name="Mengde i tilbudt forpaktning" dataDxfId="10" dataCellStyle="Komma"/>
    <tableColumn id="13" xr3:uid="{00000000-0010-0000-0000-00000D000000}" name="For-paknining" dataDxfId="9">
      <calculatedColumnFormula>D5</calculatedColumnFormula>
    </tableColumn>
    <tableColumn id="14" xr3:uid="{00000000-0010-0000-0000-00000E000000}" name="Listepris pr forpakning" dataDxfId="8" dataCellStyle="Komma"/>
    <tableColumn id="15" xr3:uid="{00000000-0010-0000-0000-00000F000000}" name="Listepris pr mengde enhet" dataDxfId="7" dataCellStyle="Komma">
      <calculatedColumnFormula>IF(M5="","0",O5/M5)</calculatedColumnFormula>
    </tableColumn>
    <tableColumn id="16" xr3:uid="{00000000-0010-0000-0000-000010000000}" name="Tilbudt rabatt i %" dataDxfId="6" dataCellStyle="Prosent"/>
    <tableColumn id="17" xr3:uid="{00000000-0010-0000-0000-000011000000}" name="Tilbudt nettopris pr tilbudt forpakning" dataDxfId="5" dataCellStyle="Komma">
      <calculatedColumnFormula>O5-(O5*Q5)</calculatedColumnFormula>
    </tableColumn>
    <tableColumn id="18" xr3:uid="{00000000-0010-0000-0000-000012000000}" name="Listepris for årsvolum" dataDxfId="4" dataCellStyle="Komma">
      <calculatedColumnFormula>F5*P5</calculatedColumnFormula>
    </tableColumn>
    <tableColumn id="19" xr3:uid="{00000000-0010-0000-0000-000013000000}" name="Tilbudt nettopris for årsvolum" dataDxfId="3" dataCellStyle="Komma">
      <calculatedColumnFormula>S5-(S5*Q5)</calculatedColumnFormula>
    </tableColumn>
    <tableColumn id="20" xr3:uid="{00000000-0010-0000-0000-000014000000}" name="Merknader (hvis varen ikke føres, skriv n/a)" dataDxfId="2"/>
    <tableColumn id="21" xr3:uid="{00000000-0010-0000-0000-000015000000}" name="Oppfyller produktet kravene til EU-blomst, Svane eller Blaue Engel (Ja/Nei)" dataDxfId="1"/>
    <tableColumn id="22" xr3:uid="{00000000-0010-0000-0000-000016000000}" name="Evaluering miljømerking (estimert ant forpakninger x miljømerket vare)" dataDxfId="0">
      <calculatedColumnFormula>IF(V5="Ja",E5*1,0)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2:D13"/>
  <sheetViews>
    <sheetView workbookViewId="0">
      <selection activeCell="F5" sqref="F5"/>
    </sheetView>
  </sheetViews>
  <sheetFormatPr baseColWidth="10" defaultRowHeight="12.75" x14ac:dyDescent="0.2"/>
  <cols>
    <col min="1" max="1" width="41.5703125" customWidth="1"/>
    <col min="2" max="2" width="11.5703125" customWidth="1"/>
    <col min="3" max="3" width="15.7109375" customWidth="1"/>
    <col min="4" max="4" width="23.7109375" customWidth="1"/>
  </cols>
  <sheetData>
    <row r="2" spans="1:4" x14ac:dyDescent="0.2">
      <c r="A2" s="18" t="s">
        <v>35</v>
      </c>
    </row>
    <row r="3" spans="1:4" s="16" customFormat="1" ht="51" x14ac:dyDescent="0.2">
      <c r="A3" s="69" t="s">
        <v>11</v>
      </c>
      <c r="B3" s="70" t="s">
        <v>32</v>
      </c>
      <c r="C3" s="70" t="s">
        <v>33</v>
      </c>
      <c r="D3" s="71" t="s">
        <v>34</v>
      </c>
    </row>
    <row r="4" spans="1:4" x14ac:dyDescent="0.2">
      <c r="A4" s="14" t="s">
        <v>66</v>
      </c>
      <c r="B4" s="15">
        <v>0</v>
      </c>
      <c r="C4" s="15">
        <v>0</v>
      </c>
      <c r="D4" s="17" t="e">
        <v>#DIV/0!</v>
      </c>
    </row>
    <row r="5" spans="1:4" x14ac:dyDescent="0.2">
      <c r="A5" s="14" t="s">
        <v>67</v>
      </c>
      <c r="B5" s="15">
        <v>0</v>
      </c>
      <c r="C5" s="15">
        <v>0</v>
      </c>
      <c r="D5" s="17" t="e">
        <v>#DIV/0!</v>
      </c>
    </row>
    <row r="6" spans="1:4" x14ac:dyDescent="0.2">
      <c r="A6" s="14" t="s">
        <v>68</v>
      </c>
      <c r="B6" s="15">
        <v>0</v>
      </c>
      <c r="C6" s="15">
        <v>0</v>
      </c>
      <c r="D6" s="17" t="e">
        <v>#DIV/0!</v>
      </c>
    </row>
    <row r="7" spans="1:4" x14ac:dyDescent="0.2">
      <c r="A7" s="14" t="s">
        <v>70</v>
      </c>
      <c r="B7" s="15">
        <v>0</v>
      </c>
      <c r="C7" s="15">
        <v>0</v>
      </c>
      <c r="D7" s="17" t="e">
        <v>#DIV/0!</v>
      </c>
    </row>
    <row r="8" spans="1:4" x14ac:dyDescent="0.2">
      <c r="A8" s="14" t="s">
        <v>69</v>
      </c>
      <c r="B8" s="15">
        <v>0</v>
      </c>
      <c r="C8" s="15">
        <v>0</v>
      </c>
      <c r="D8" s="17" t="e">
        <v>#DIV/0!</v>
      </c>
    </row>
    <row r="9" spans="1:4" x14ac:dyDescent="0.2">
      <c r="A9" s="14" t="s">
        <v>71</v>
      </c>
      <c r="B9" s="15">
        <v>0</v>
      </c>
      <c r="C9" s="15">
        <v>0</v>
      </c>
      <c r="D9" s="17" t="e">
        <v>#DIV/0!</v>
      </c>
    </row>
    <row r="10" spans="1:4" x14ac:dyDescent="0.2">
      <c r="A10" s="14" t="s">
        <v>72</v>
      </c>
      <c r="B10" s="15">
        <v>0</v>
      </c>
      <c r="C10" s="15">
        <v>0</v>
      </c>
      <c r="D10" s="17" t="e">
        <v>#DIV/0!</v>
      </c>
    </row>
    <row r="11" spans="1:4" x14ac:dyDescent="0.2">
      <c r="A11" s="14" t="s">
        <v>73</v>
      </c>
      <c r="B11" s="15">
        <v>0</v>
      </c>
      <c r="C11" s="15">
        <v>0</v>
      </c>
      <c r="D11" s="17" t="e">
        <v>#DIV/0!</v>
      </c>
    </row>
    <row r="12" spans="1:4" x14ac:dyDescent="0.2">
      <c r="A12" s="14" t="s">
        <v>74</v>
      </c>
      <c r="B12" s="15">
        <v>0</v>
      </c>
      <c r="C12" s="15">
        <v>0</v>
      </c>
      <c r="D12" s="17" t="e">
        <v>#DIV/0!</v>
      </c>
    </row>
    <row r="13" spans="1:4" x14ac:dyDescent="0.2">
      <c r="A13" s="28" t="s">
        <v>31</v>
      </c>
      <c r="B13" s="29">
        <v>0</v>
      </c>
      <c r="C13" s="29">
        <v>0</v>
      </c>
      <c r="D13" s="68" t="e"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W198"/>
  <sheetViews>
    <sheetView showGridLines="0" tabSelected="1" zoomScaleNormal="100" workbookViewId="0">
      <pane xSplit="4" ySplit="4" topLeftCell="E83" activePane="bottomRight" state="frozenSplit"/>
      <selection pane="topRight"/>
      <selection pane="bottomLeft" activeCell="A3" sqref="A3"/>
      <selection pane="bottomRight" activeCell="D5" sqref="D5:G191"/>
    </sheetView>
  </sheetViews>
  <sheetFormatPr baseColWidth="10" defaultColWidth="10.85546875" defaultRowHeight="12.75" x14ac:dyDescent="0.2"/>
  <cols>
    <col min="1" max="1" width="45.42578125" style="4" customWidth="1"/>
    <col min="2" max="2" width="57.42578125" style="4" customWidth="1"/>
    <col min="3" max="3" width="13" style="27" customWidth="1"/>
    <col min="4" max="4" width="10" style="4" customWidth="1"/>
    <col min="5" max="5" width="13.5703125" style="13" customWidth="1"/>
    <col min="6" max="6" width="13.28515625" style="13" customWidth="1"/>
    <col min="7" max="7" width="6.140625" style="13" customWidth="1"/>
    <col min="8" max="8" width="36.7109375" style="4" customWidth="1"/>
    <col min="9" max="9" width="14.7109375" style="4" customWidth="1"/>
    <col min="10" max="10" width="23.140625" style="4" customWidth="1"/>
    <col min="11" max="11" width="14" style="4" customWidth="1"/>
    <col min="12" max="12" width="9.28515625" style="4" customWidth="1"/>
    <col min="13" max="13" width="13.7109375" style="21" customWidth="1"/>
    <col min="14" max="14" width="11.42578125" style="4" customWidth="1"/>
    <col min="15" max="15" width="10.42578125" style="21" customWidth="1"/>
    <col min="16" max="16" width="13.28515625" style="21" customWidth="1"/>
    <col min="17" max="17" width="8.28515625" style="24" customWidth="1"/>
    <col min="18" max="18" width="13.42578125" style="21" customWidth="1"/>
    <col min="19" max="19" width="14.42578125" style="21" customWidth="1"/>
    <col min="20" max="20" width="15.85546875" style="21" customWidth="1"/>
    <col min="21" max="21" width="24.140625" style="4" customWidth="1"/>
    <col min="22" max="22" width="26.28515625" style="4" customWidth="1"/>
    <col min="23" max="23" width="26.140625" style="4" customWidth="1"/>
    <col min="24" max="16384" width="10.85546875" style="4"/>
  </cols>
  <sheetData>
    <row r="1" spans="1:23" x14ac:dyDescent="0.2">
      <c r="A1" s="1" t="s">
        <v>30</v>
      </c>
      <c r="B1" s="1"/>
      <c r="C1" s="25"/>
      <c r="D1" s="1"/>
      <c r="E1" s="2"/>
      <c r="F1" s="2"/>
      <c r="G1" s="2"/>
      <c r="H1" s="1"/>
      <c r="I1" s="1"/>
      <c r="J1" s="1"/>
      <c r="K1" s="1"/>
      <c r="L1" s="1"/>
      <c r="M1" s="19"/>
      <c r="N1" s="1"/>
      <c r="O1" s="19"/>
      <c r="P1" s="19"/>
      <c r="Q1" s="22"/>
      <c r="R1" s="19"/>
      <c r="S1" s="19"/>
      <c r="T1" s="19"/>
      <c r="U1" s="3"/>
      <c r="V1" s="1"/>
      <c r="W1" s="1"/>
    </row>
    <row r="2" spans="1:23" x14ac:dyDescent="0.2">
      <c r="A2" s="36" t="s">
        <v>36</v>
      </c>
      <c r="B2" s="39"/>
      <c r="C2" s="40"/>
      <c r="D2" s="39"/>
      <c r="E2" s="41"/>
      <c r="F2" s="41"/>
      <c r="G2" s="2"/>
      <c r="H2" s="1"/>
      <c r="I2" s="1"/>
      <c r="J2" s="1"/>
      <c r="K2" s="1"/>
      <c r="L2" s="1"/>
      <c r="M2" s="19"/>
      <c r="N2" s="1"/>
      <c r="O2" s="19"/>
      <c r="P2" s="19"/>
      <c r="Q2" s="22"/>
      <c r="R2" s="19"/>
      <c r="S2" s="19"/>
      <c r="T2" s="19"/>
      <c r="U2" s="3"/>
      <c r="V2" s="1"/>
      <c r="W2" s="1"/>
    </row>
    <row r="3" spans="1:23" x14ac:dyDescent="0.2">
      <c r="A3" s="36" t="s">
        <v>37</v>
      </c>
      <c r="B3" s="1"/>
      <c r="C3" s="25"/>
      <c r="D3" s="1"/>
      <c r="E3" s="2"/>
      <c r="F3" s="2"/>
      <c r="G3" s="2"/>
      <c r="H3" s="1"/>
      <c r="I3" s="1"/>
      <c r="J3" s="1"/>
      <c r="K3" s="1"/>
      <c r="L3" s="1"/>
      <c r="M3" s="19"/>
      <c r="N3" s="1"/>
      <c r="O3" s="19"/>
      <c r="P3" s="19"/>
      <c r="Q3" s="22"/>
      <c r="R3" s="19"/>
      <c r="S3" s="19"/>
      <c r="T3" s="19"/>
      <c r="U3" s="3"/>
      <c r="V3" s="1"/>
      <c r="W3" s="1"/>
    </row>
    <row r="4" spans="1:23" s="9" customFormat="1" ht="51" x14ac:dyDescent="0.2">
      <c r="A4" s="6" t="s">
        <v>11</v>
      </c>
      <c r="B4" s="6" t="s">
        <v>25</v>
      </c>
      <c r="C4" s="26" t="s">
        <v>12</v>
      </c>
      <c r="D4" s="7" t="s">
        <v>28</v>
      </c>
      <c r="E4" s="8" t="s">
        <v>27</v>
      </c>
      <c r="F4" s="8" t="s">
        <v>13</v>
      </c>
      <c r="G4" s="8" t="s">
        <v>29</v>
      </c>
      <c r="H4" s="7" t="s">
        <v>14</v>
      </c>
      <c r="I4" s="7" t="s">
        <v>16</v>
      </c>
      <c r="J4" s="7" t="s">
        <v>15</v>
      </c>
      <c r="K4" s="7" t="s">
        <v>17</v>
      </c>
      <c r="L4" s="7" t="s">
        <v>64</v>
      </c>
      <c r="M4" s="20" t="s">
        <v>18</v>
      </c>
      <c r="N4" s="7" t="s">
        <v>65</v>
      </c>
      <c r="O4" s="20" t="s">
        <v>19</v>
      </c>
      <c r="P4" s="20" t="s">
        <v>20</v>
      </c>
      <c r="Q4" s="23" t="s">
        <v>21</v>
      </c>
      <c r="R4" s="20" t="s">
        <v>22</v>
      </c>
      <c r="S4" s="20" t="s">
        <v>23</v>
      </c>
      <c r="T4" s="20" t="s">
        <v>24</v>
      </c>
      <c r="U4" s="6" t="s">
        <v>26</v>
      </c>
      <c r="V4" s="7" t="s">
        <v>0</v>
      </c>
      <c r="W4" s="7" t="s">
        <v>6</v>
      </c>
    </row>
    <row r="5" spans="1:23" x14ac:dyDescent="0.2">
      <c r="A5" s="64" t="s">
        <v>66</v>
      </c>
      <c r="B5" s="37" t="s">
        <v>75</v>
      </c>
      <c r="C5" s="27">
        <v>50</v>
      </c>
      <c r="D5" s="37" t="s">
        <v>9</v>
      </c>
      <c r="E5" s="10">
        <v>3584</v>
      </c>
      <c r="F5" s="42">
        <f>Tabell1[[#This Row],[Estimert ant forpakn. pr år]]*50</f>
        <v>179200</v>
      </c>
      <c r="G5" s="43" t="s">
        <v>7</v>
      </c>
      <c r="H5" s="5"/>
      <c r="I5" s="47"/>
      <c r="J5" s="30"/>
      <c r="K5" s="31"/>
      <c r="L5" s="44" t="str">
        <f>Tabell1[[#This Row],[Enh1]]</f>
        <v>STK</v>
      </c>
      <c r="M5" s="32"/>
      <c r="N5" s="12" t="str">
        <f t="shared" ref="N5:N36" si="0">D5</f>
        <v>RLL</v>
      </c>
      <c r="O5" s="32"/>
      <c r="P5" s="21" t="str">
        <f t="shared" ref="P5:P36" si="1">IF(M5="","0",O5/M5)</f>
        <v>0</v>
      </c>
      <c r="Q5" s="33"/>
      <c r="R5" s="21">
        <f t="shared" ref="R5:R35" si="2">O5-(O5*Q5)</f>
        <v>0</v>
      </c>
      <c r="S5" s="21">
        <f t="shared" ref="S5:S36" si="3">F5*P5</f>
        <v>0</v>
      </c>
      <c r="T5" s="21">
        <f t="shared" ref="T5:T26" si="4">S5-(S5*Q5)</f>
        <v>0</v>
      </c>
      <c r="U5" s="34"/>
      <c r="V5" s="35"/>
      <c r="W5" s="10">
        <f t="shared" ref="W5:W36" si="5">IF(V5="Ja",E5*1,0)</f>
        <v>0</v>
      </c>
    </row>
    <row r="6" spans="1:23" x14ac:dyDescent="0.2">
      <c r="A6" s="64" t="s">
        <v>66</v>
      </c>
      <c r="B6" s="37" t="s">
        <v>76</v>
      </c>
      <c r="C6" s="27">
        <v>50</v>
      </c>
      <c r="D6" s="37" t="s">
        <v>9</v>
      </c>
      <c r="E6" s="10">
        <v>7584</v>
      </c>
      <c r="F6" s="42">
        <f>Tabell1[[#This Row],[Estimert ant forpakn. pr år]]*50</f>
        <v>379200</v>
      </c>
      <c r="G6" s="43" t="s">
        <v>49</v>
      </c>
      <c r="H6" s="5"/>
      <c r="I6" s="46"/>
      <c r="J6" s="30"/>
      <c r="K6" s="31"/>
      <c r="L6" s="44" t="str">
        <f>Tabell1[[#This Row],[Enh1]]</f>
        <v xml:space="preserve">STK </v>
      </c>
      <c r="M6" s="32"/>
      <c r="N6" s="11" t="str">
        <f t="shared" si="0"/>
        <v>RLL</v>
      </c>
      <c r="O6" s="32"/>
      <c r="P6" s="21" t="str">
        <f t="shared" si="1"/>
        <v>0</v>
      </c>
      <c r="Q6" s="33"/>
      <c r="R6" s="21">
        <f t="shared" si="2"/>
        <v>0</v>
      </c>
      <c r="S6" s="21">
        <f t="shared" si="3"/>
        <v>0</v>
      </c>
      <c r="T6" s="21">
        <f t="shared" si="4"/>
        <v>0</v>
      </c>
      <c r="U6" s="34"/>
      <c r="V6" s="35"/>
      <c r="W6" s="10">
        <f t="shared" si="5"/>
        <v>0</v>
      </c>
    </row>
    <row r="7" spans="1:23" x14ac:dyDescent="0.2">
      <c r="A7" s="64" t="s">
        <v>66</v>
      </c>
      <c r="B7" s="37" t="s">
        <v>77</v>
      </c>
      <c r="C7" s="27">
        <v>25</v>
      </c>
      <c r="D7" s="37" t="s">
        <v>9</v>
      </c>
      <c r="E7" s="10">
        <v>2528</v>
      </c>
      <c r="F7" s="42">
        <f>Tabell1[[#This Row],[Estimert ant forpakn. pr år]]*25</f>
        <v>63200</v>
      </c>
      <c r="G7" s="43" t="s">
        <v>7</v>
      </c>
      <c r="H7" s="5"/>
      <c r="I7" s="46"/>
      <c r="J7" s="30"/>
      <c r="K7" s="31"/>
      <c r="L7" s="44" t="str">
        <f>Tabell1[[#This Row],[Enh1]]</f>
        <v>STK</v>
      </c>
      <c r="M7" s="32"/>
      <c r="N7" s="11" t="str">
        <f t="shared" si="0"/>
        <v>RLL</v>
      </c>
      <c r="O7" s="32"/>
      <c r="P7" s="21" t="str">
        <f t="shared" si="1"/>
        <v>0</v>
      </c>
      <c r="Q7" s="33"/>
      <c r="R7" s="21">
        <f t="shared" si="2"/>
        <v>0</v>
      </c>
      <c r="S7" s="21">
        <f t="shared" si="3"/>
        <v>0</v>
      </c>
      <c r="T7" s="21">
        <f t="shared" si="4"/>
        <v>0</v>
      </c>
      <c r="U7" s="34"/>
      <c r="V7" s="35"/>
      <c r="W7" s="10">
        <f t="shared" si="5"/>
        <v>0</v>
      </c>
    </row>
    <row r="8" spans="1:23" x14ac:dyDescent="0.2">
      <c r="A8" s="64" t="s">
        <v>66</v>
      </c>
      <c r="B8" s="37" t="s">
        <v>78</v>
      </c>
      <c r="C8" s="27">
        <v>10</v>
      </c>
      <c r="D8" s="37" t="s">
        <v>9</v>
      </c>
      <c r="E8" s="10">
        <v>288</v>
      </c>
      <c r="F8" s="42">
        <f>Tabell1[[#This Row],[Estimert ant forpakn. pr år]]*10</f>
        <v>2880</v>
      </c>
      <c r="G8" s="43" t="s">
        <v>7</v>
      </c>
      <c r="H8" s="5"/>
      <c r="I8" s="46"/>
      <c r="J8" s="30"/>
      <c r="K8" s="31"/>
      <c r="L8" s="44" t="str">
        <f>Tabell1[[#This Row],[Enh1]]</f>
        <v>STK</v>
      </c>
      <c r="M8" s="32"/>
      <c r="N8" s="11" t="str">
        <f t="shared" si="0"/>
        <v>RLL</v>
      </c>
      <c r="O8" s="32"/>
      <c r="P8" s="21" t="str">
        <f t="shared" si="1"/>
        <v>0</v>
      </c>
      <c r="Q8" s="33"/>
      <c r="R8" s="21">
        <f t="shared" si="2"/>
        <v>0</v>
      </c>
      <c r="S8" s="21">
        <f t="shared" si="3"/>
        <v>0</v>
      </c>
      <c r="T8" s="21">
        <f t="shared" si="4"/>
        <v>0</v>
      </c>
      <c r="U8" s="34"/>
      <c r="V8" s="35"/>
      <c r="W8" s="10">
        <f t="shared" si="5"/>
        <v>0</v>
      </c>
    </row>
    <row r="9" spans="1:23" x14ac:dyDescent="0.2">
      <c r="A9" s="64" t="s">
        <v>66</v>
      </c>
      <c r="B9" s="37" t="s">
        <v>79</v>
      </c>
      <c r="C9" s="27">
        <v>10</v>
      </c>
      <c r="D9" s="37" t="s">
        <v>9</v>
      </c>
      <c r="E9" s="10">
        <v>134</v>
      </c>
      <c r="F9" s="42">
        <f>Tabell1[[#This Row],[Estimert ant forpakn. pr år]]*10</f>
        <v>1340</v>
      </c>
      <c r="G9" s="43" t="s">
        <v>7</v>
      </c>
      <c r="H9" s="5"/>
      <c r="I9" s="46"/>
      <c r="J9" s="30"/>
      <c r="K9" s="31"/>
      <c r="L9" s="44" t="str">
        <f>Tabell1[[#This Row],[Enh1]]</f>
        <v>STK</v>
      </c>
      <c r="M9" s="32"/>
      <c r="N9" s="11" t="str">
        <f t="shared" si="0"/>
        <v>RLL</v>
      </c>
      <c r="O9" s="32"/>
      <c r="P9" s="21" t="str">
        <f t="shared" si="1"/>
        <v>0</v>
      </c>
      <c r="Q9" s="33"/>
      <c r="R9" s="21">
        <f t="shared" si="2"/>
        <v>0</v>
      </c>
      <c r="S9" s="21">
        <f t="shared" si="3"/>
        <v>0</v>
      </c>
      <c r="T9" s="21">
        <f t="shared" si="4"/>
        <v>0</v>
      </c>
      <c r="U9" s="34"/>
      <c r="V9" s="35"/>
      <c r="W9" s="10">
        <f t="shared" si="5"/>
        <v>0</v>
      </c>
    </row>
    <row r="10" spans="1:23" x14ac:dyDescent="0.2">
      <c r="A10" s="64" t="s">
        <v>66</v>
      </c>
      <c r="B10" s="37" t="s">
        <v>80</v>
      </c>
      <c r="C10" s="27">
        <v>10</v>
      </c>
      <c r="D10" s="37" t="s">
        <v>9</v>
      </c>
      <c r="E10" s="10">
        <v>235</v>
      </c>
      <c r="F10" s="42">
        <f>Tabell1[[#This Row],[Estimert ant forpakn. pr år]]*10</f>
        <v>2350</v>
      </c>
      <c r="G10" s="43" t="s">
        <v>7</v>
      </c>
      <c r="H10" s="5"/>
      <c r="I10" s="46"/>
      <c r="J10" s="30"/>
      <c r="K10" s="31"/>
      <c r="L10" s="44" t="str">
        <f>Tabell1[[#This Row],[Enh1]]</f>
        <v>STK</v>
      </c>
      <c r="M10" s="32"/>
      <c r="N10" s="11" t="str">
        <f t="shared" si="0"/>
        <v>RLL</v>
      </c>
      <c r="O10" s="32"/>
      <c r="P10" s="21" t="str">
        <f t="shared" si="1"/>
        <v>0</v>
      </c>
      <c r="Q10" s="33"/>
      <c r="R10" s="21">
        <f t="shared" si="2"/>
        <v>0</v>
      </c>
      <c r="S10" s="21">
        <f t="shared" si="3"/>
        <v>0</v>
      </c>
      <c r="T10" s="21">
        <f t="shared" si="4"/>
        <v>0</v>
      </c>
      <c r="U10" s="34"/>
      <c r="V10" s="35"/>
      <c r="W10" s="10">
        <f t="shared" si="5"/>
        <v>0</v>
      </c>
    </row>
    <row r="11" spans="1:23" x14ac:dyDescent="0.2">
      <c r="A11" s="64" t="s">
        <v>66</v>
      </c>
      <c r="B11" s="37" t="s">
        <v>81</v>
      </c>
      <c r="C11" s="27">
        <v>10</v>
      </c>
      <c r="D11" s="37" t="s">
        <v>9</v>
      </c>
      <c r="E11" s="10">
        <v>552</v>
      </c>
      <c r="F11" s="42">
        <f>Tabell1[[#This Row],[Estimert ant forpakn. pr år]]*10</f>
        <v>5520</v>
      </c>
      <c r="G11" s="43" t="s">
        <v>7</v>
      </c>
      <c r="H11" s="5"/>
      <c r="I11" s="46"/>
      <c r="J11" s="30"/>
      <c r="K11" s="31"/>
      <c r="L11" s="44" t="str">
        <f>Tabell1[[#This Row],[Enh1]]</f>
        <v>STK</v>
      </c>
      <c r="M11" s="32"/>
      <c r="N11" s="11" t="str">
        <f t="shared" si="0"/>
        <v>RLL</v>
      </c>
      <c r="O11" s="32"/>
      <c r="P11" s="21" t="str">
        <f t="shared" si="1"/>
        <v>0</v>
      </c>
      <c r="Q11" s="33"/>
      <c r="R11" s="21">
        <f t="shared" si="2"/>
        <v>0</v>
      </c>
      <c r="S11" s="21">
        <f t="shared" si="3"/>
        <v>0</v>
      </c>
      <c r="T11" s="21">
        <f t="shared" si="4"/>
        <v>0</v>
      </c>
      <c r="U11" s="34"/>
      <c r="V11" s="35"/>
      <c r="W11" s="10">
        <f t="shared" si="5"/>
        <v>0</v>
      </c>
    </row>
    <row r="12" spans="1:23" x14ac:dyDescent="0.2">
      <c r="A12" s="64" t="s">
        <v>66</v>
      </c>
      <c r="B12" s="37" t="s">
        <v>82</v>
      </c>
      <c r="C12" s="27">
        <v>10</v>
      </c>
      <c r="D12" s="37" t="s">
        <v>9</v>
      </c>
      <c r="E12" s="10">
        <v>3680</v>
      </c>
      <c r="F12" s="42">
        <f>Tabell1[[#This Row],[Estimert ant forpakn. pr år]]*10</f>
        <v>36800</v>
      </c>
      <c r="G12" s="43" t="s">
        <v>7</v>
      </c>
      <c r="H12" s="5"/>
      <c r="I12" s="46"/>
      <c r="J12" s="30"/>
      <c r="K12" s="31"/>
      <c r="L12" s="44" t="str">
        <f>Tabell1[[#This Row],[Enh1]]</f>
        <v>STK</v>
      </c>
      <c r="M12" s="32"/>
      <c r="N12" s="11" t="str">
        <f t="shared" si="0"/>
        <v>RLL</v>
      </c>
      <c r="O12" s="32"/>
      <c r="P12" s="21" t="str">
        <f t="shared" si="1"/>
        <v>0</v>
      </c>
      <c r="Q12" s="33"/>
      <c r="R12" s="21">
        <f t="shared" si="2"/>
        <v>0</v>
      </c>
      <c r="S12" s="21">
        <f t="shared" si="3"/>
        <v>0</v>
      </c>
      <c r="T12" s="21">
        <f t="shared" si="4"/>
        <v>0</v>
      </c>
      <c r="U12" s="34"/>
      <c r="V12" s="35"/>
      <c r="W12" s="10">
        <f t="shared" si="5"/>
        <v>0</v>
      </c>
    </row>
    <row r="13" spans="1:23" x14ac:dyDescent="0.2">
      <c r="A13" s="64" t="s">
        <v>66</v>
      </c>
      <c r="B13" s="37" t="s">
        <v>83</v>
      </c>
      <c r="C13" s="27">
        <v>10</v>
      </c>
      <c r="D13" s="37" t="s">
        <v>9</v>
      </c>
      <c r="E13" s="10">
        <v>1094</v>
      </c>
      <c r="F13" s="42">
        <f>Tabell1[[#This Row],[Estimert ant forpakn. pr år]]*10</f>
        <v>10940</v>
      </c>
      <c r="G13" s="43" t="s">
        <v>7</v>
      </c>
      <c r="H13" s="5"/>
      <c r="I13" s="46"/>
      <c r="J13" s="30"/>
      <c r="K13" s="31"/>
      <c r="L13" s="44" t="str">
        <f>Tabell1[[#This Row],[Enh1]]</f>
        <v>STK</v>
      </c>
      <c r="M13" s="32"/>
      <c r="N13" s="11" t="str">
        <f t="shared" si="0"/>
        <v>RLL</v>
      </c>
      <c r="O13" s="32"/>
      <c r="P13" s="21" t="str">
        <f t="shared" si="1"/>
        <v>0</v>
      </c>
      <c r="Q13" s="33"/>
      <c r="R13" s="21">
        <f t="shared" si="2"/>
        <v>0</v>
      </c>
      <c r="S13" s="21">
        <f t="shared" si="3"/>
        <v>0</v>
      </c>
      <c r="T13" s="21">
        <f t="shared" si="4"/>
        <v>0</v>
      </c>
      <c r="U13" s="34"/>
      <c r="V13" s="35"/>
      <c r="W13" s="10">
        <f t="shared" si="5"/>
        <v>0</v>
      </c>
    </row>
    <row r="14" spans="1:23" x14ac:dyDescent="0.2">
      <c r="A14" s="64" t="s">
        <v>67</v>
      </c>
      <c r="B14" s="37" t="s">
        <v>84</v>
      </c>
      <c r="C14" s="27">
        <v>80</v>
      </c>
      <c r="D14" s="37" t="s">
        <v>48</v>
      </c>
      <c r="E14" s="10">
        <v>192</v>
      </c>
      <c r="F14" s="42">
        <f>Tabell1[[#This Row],[Estimert ant forpakn. pr år]]*20</f>
        <v>3840</v>
      </c>
      <c r="G14" s="43" t="s">
        <v>7</v>
      </c>
      <c r="H14" s="5"/>
      <c r="I14" s="46"/>
      <c r="J14" s="30"/>
      <c r="K14" s="31"/>
      <c r="L14" s="44" t="str">
        <f>Tabell1[[#This Row],[Enh1]]</f>
        <v>STK</v>
      </c>
      <c r="M14" s="32"/>
      <c r="N14" s="11" t="str">
        <f t="shared" si="0"/>
        <v>PK</v>
      </c>
      <c r="O14" s="32"/>
      <c r="P14" s="21" t="str">
        <f t="shared" si="1"/>
        <v>0</v>
      </c>
      <c r="Q14" s="33"/>
      <c r="R14" s="21">
        <f t="shared" si="2"/>
        <v>0</v>
      </c>
      <c r="S14" s="21">
        <f t="shared" si="3"/>
        <v>0</v>
      </c>
      <c r="T14" s="21">
        <f t="shared" si="4"/>
        <v>0</v>
      </c>
      <c r="U14" s="34"/>
      <c r="V14" s="35"/>
      <c r="W14" s="10">
        <f t="shared" si="5"/>
        <v>0</v>
      </c>
    </row>
    <row r="15" spans="1:23" x14ac:dyDescent="0.2">
      <c r="A15" s="64" t="s">
        <v>67</v>
      </c>
      <c r="B15" s="37" t="s">
        <v>87</v>
      </c>
      <c r="C15" s="27">
        <v>80</v>
      </c>
      <c r="D15" s="37" t="s">
        <v>48</v>
      </c>
      <c r="E15" s="10">
        <v>1040</v>
      </c>
      <c r="F15" s="42">
        <f>Tabell1[[#This Row],[Estimert ant forpakn. pr år]]*80</f>
        <v>83200</v>
      </c>
      <c r="G15" s="43" t="s">
        <v>7</v>
      </c>
      <c r="H15" s="5"/>
      <c r="I15" s="46"/>
      <c r="J15" s="30"/>
      <c r="K15" s="31"/>
      <c r="L15" s="44" t="str">
        <f>Tabell1[[#This Row],[Enh1]]</f>
        <v>STK</v>
      </c>
      <c r="M15" s="32"/>
      <c r="N15" s="11" t="str">
        <f t="shared" si="0"/>
        <v>PK</v>
      </c>
      <c r="O15" s="32"/>
      <c r="P15" s="21" t="str">
        <f t="shared" si="1"/>
        <v>0</v>
      </c>
      <c r="Q15" s="33"/>
      <c r="R15" s="21">
        <f t="shared" si="2"/>
        <v>0</v>
      </c>
      <c r="S15" s="21">
        <f t="shared" si="3"/>
        <v>0</v>
      </c>
      <c r="T15" s="21">
        <f t="shared" si="4"/>
        <v>0</v>
      </c>
      <c r="U15" s="34"/>
      <c r="V15" s="35"/>
      <c r="W15" s="10">
        <f t="shared" si="5"/>
        <v>0</v>
      </c>
    </row>
    <row r="16" spans="1:23" x14ac:dyDescent="0.2">
      <c r="A16" s="64" t="s">
        <v>67</v>
      </c>
      <c r="B16" s="37" t="s">
        <v>85</v>
      </c>
      <c r="C16" s="27">
        <v>150</v>
      </c>
      <c r="D16" s="37" t="s">
        <v>48</v>
      </c>
      <c r="E16" s="10">
        <v>26</v>
      </c>
      <c r="F16" s="42">
        <f>Tabell1[[#This Row],[Estimert ant forpakn. pr år]]*150</f>
        <v>3900</v>
      </c>
      <c r="G16" s="43" t="s">
        <v>7</v>
      </c>
      <c r="H16" s="5"/>
      <c r="I16" s="46"/>
      <c r="J16" s="30"/>
      <c r="K16" s="31"/>
      <c r="L16" s="44" t="str">
        <f>Tabell1[[#This Row],[Enh1]]</f>
        <v>STK</v>
      </c>
      <c r="M16" s="32"/>
      <c r="N16" s="11" t="str">
        <f t="shared" si="0"/>
        <v>PK</v>
      </c>
      <c r="O16" s="32"/>
      <c r="P16" s="21" t="str">
        <f t="shared" si="1"/>
        <v>0</v>
      </c>
      <c r="Q16" s="33"/>
      <c r="R16" s="21">
        <f t="shared" si="2"/>
        <v>0</v>
      </c>
      <c r="S16" s="21">
        <f t="shared" si="3"/>
        <v>0</v>
      </c>
      <c r="T16" s="21">
        <f t="shared" si="4"/>
        <v>0</v>
      </c>
      <c r="U16" s="34"/>
      <c r="V16" s="35"/>
      <c r="W16" s="10">
        <f t="shared" si="5"/>
        <v>0</v>
      </c>
    </row>
    <row r="17" spans="1:23" x14ac:dyDescent="0.2">
      <c r="A17" s="64" t="s">
        <v>67</v>
      </c>
      <c r="B17" s="37" t="s">
        <v>86</v>
      </c>
      <c r="C17" s="27">
        <v>750</v>
      </c>
      <c r="D17" s="37" t="s">
        <v>48</v>
      </c>
      <c r="E17" s="10">
        <v>422</v>
      </c>
      <c r="F17" s="42">
        <f>Tabell1[[#This Row],[Estimert ant forpakn. pr år]]*750</f>
        <v>316500</v>
      </c>
      <c r="G17" s="43" t="s">
        <v>7</v>
      </c>
      <c r="H17" s="5"/>
      <c r="I17" s="46"/>
      <c r="J17" s="30"/>
      <c r="K17" s="31"/>
      <c r="L17" s="44" t="str">
        <f>Tabell1[[#This Row],[Enh1]]</f>
        <v>STK</v>
      </c>
      <c r="M17" s="32"/>
      <c r="N17" s="11" t="str">
        <f t="shared" si="0"/>
        <v>PK</v>
      </c>
      <c r="O17" s="32"/>
      <c r="P17" s="21" t="str">
        <f t="shared" si="1"/>
        <v>0</v>
      </c>
      <c r="Q17" s="33"/>
      <c r="R17" s="21">
        <f t="shared" si="2"/>
        <v>0</v>
      </c>
      <c r="S17" s="21">
        <f t="shared" si="3"/>
        <v>0</v>
      </c>
      <c r="T17" s="21">
        <f t="shared" si="4"/>
        <v>0</v>
      </c>
      <c r="U17" s="34"/>
      <c r="V17" s="35"/>
      <c r="W17" s="10">
        <f t="shared" si="5"/>
        <v>0</v>
      </c>
    </row>
    <row r="18" spans="1:23" x14ac:dyDescent="0.2">
      <c r="A18" s="64" t="s">
        <v>67</v>
      </c>
      <c r="B18" s="37" t="s">
        <v>88</v>
      </c>
      <c r="C18" s="27">
        <v>175</v>
      </c>
      <c r="D18" s="37" t="s">
        <v>48</v>
      </c>
      <c r="E18" s="10">
        <v>67</v>
      </c>
      <c r="F18" s="42">
        <f>Tabell1[[#This Row],[Estimert ant forpakn. pr år]]*175</f>
        <v>11725</v>
      </c>
      <c r="G18" s="43" t="s">
        <v>7</v>
      </c>
      <c r="H18" s="5"/>
      <c r="I18" s="46"/>
      <c r="J18" s="30"/>
      <c r="K18" s="31"/>
      <c r="L18" s="44" t="str">
        <f>Tabell1[[#This Row],[Enh1]]</f>
        <v>STK</v>
      </c>
      <c r="M18" s="32"/>
      <c r="N18" s="11" t="str">
        <f t="shared" si="0"/>
        <v>PK</v>
      </c>
      <c r="O18" s="32"/>
      <c r="P18" s="21" t="str">
        <f t="shared" si="1"/>
        <v>0</v>
      </c>
      <c r="Q18" s="33"/>
      <c r="R18" s="21">
        <f t="shared" si="2"/>
        <v>0</v>
      </c>
      <c r="S18" s="21">
        <f t="shared" si="3"/>
        <v>0</v>
      </c>
      <c r="T18" s="21">
        <f t="shared" si="4"/>
        <v>0</v>
      </c>
      <c r="U18" s="34"/>
      <c r="V18" s="35"/>
      <c r="W18" s="10">
        <f t="shared" si="5"/>
        <v>0</v>
      </c>
    </row>
    <row r="19" spans="1:23" x14ac:dyDescent="0.2">
      <c r="A19" s="64" t="s">
        <v>67</v>
      </c>
      <c r="B19" s="37" t="s">
        <v>89</v>
      </c>
      <c r="C19" s="27">
        <v>3</v>
      </c>
      <c r="D19" s="37" t="s">
        <v>9</v>
      </c>
      <c r="E19" s="10">
        <v>173</v>
      </c>
      <c r="F19" s="42">
        <f>Tabell1[[#This Row],[Estimert ant forpakn. pr år]]*100</f>
        <v>17300</v>
      </c>
      <c r="G19" s="43" t="s">
        <v>50</v>
      </c>
      <c r="H19" s="5"/>
      <c r="I19" s="46"/>
      <c r="J19" s="30"/>
      <c r="K19" s="31"/>
      <c r="L19" s="44" t="str">
        <f>Tabell1[[#This Row],[Enh1]]</f>
        <v>meter</v>
      </c>
      <c r="M19" s="32"/>
      <c r="N19" s="11" t="str">
        <f t="shared" si="0"/>
        <v>RLL</v>
      </c>
      <c r="O19" s="32"/>
      <c r="P19" s="21" t="str">
        <f t="shared" si="1"/>
        <v>0</v>
      </c>
      <c r="Q19" s="33"/>
      <c r="R19" s="21">
        <f t="shared" si="2"/>
        <v>0</v>
      </c>
      <c r="S19" s="21">
        <f t="shared" si="3"/>
        <v>0</v>
      </c>
      <c r="T19" s="21">
        <f t="shared" si="4"/>
        <v>0</v>
      </c>
      <c r="U19" s="34"/>
      <c r="V19" s="35"/>
      <c r="W19" s="10">
        <f t="shared" si="5"/>
        <v>0</v>
      </c>
    </row>
    <row r="20" spans="1:23" x14ac:dyDescent="0.2">
      <c r="A20" s="64" t="s">
        <v>67</v>
      </c>
      <c r="B20" s="37" t="s">
        <v>90</v>
      </c>
      <c r="C20" s="27">
        <v>3</v>
      </c>
      <c r="D20" s="37" t="s">
        <v>9</v>
      </c>
      <c r="E20" s="10">
        <v>53</v>
      </c>
      <c r="F20" s="42">
        <f>Tabell1[[#This Row],[Estimert ant forpakn. pr år]]*300</f>
        <v>15900</v>
      </c>
      <c r="G20" s="43" t="s">
        <v>50</v>
      </c>
      <c r="H20" s="5"/>
      <c r="I20" s="46"/>
      <c r="J20" s="30"/>
      <c r="K20" s="31"/>
      <c r="L20" s="44" t="str">
        <f>Tabell1[[#This Row],[Enh1]]</f>
        <v>meter</v>
      </c>
      <c r="M20" s="32"/>
      <c r="N20" s="11" t="str">
        <f t="shared" si="0"/>
        <v>RLL</v>
      </c>
      <c r="O20" s="32"/>
      <c r="P20" s="21" t="str">
        <f t="shared" si="1"/>
        <v>0</v>
      </c>
      <c r="Q20" s="33"/>
      <c r="R20" s="21">
        <f t="shared" si="2"/>
        <v>0</v>
      </c>
      <c r="S20" s="21">
        <f t="shared" si="3"/>
        <v>0</v>
      </c>
      <c r="T20" s="21">
        <f t="shared" si="4"/>
        <v>0</v>
      </c>
      <c r="U20" s="34"/>
      <c r="V20" s="35"/>
      <c r="W20" s="10">
        <f t="shared" si="5"/>
        <v>0</v>
      </c>
    </row>
    <row r="21" spans="1:23" x14ac:dyDescent="0.2">
      <c r="A21" s="64" t="s">
        <v>67</v>
      </c>
      <c r="B21" s="37" t="s">
        <v>91</v>
      </c>
      <c r="C21" s="27">
        <v>3</v>
      </c>
      <c r="D21" s="37" t="s">
        <v>9</v>
      </c>
      <c r="E21" s="10">
        <v>153</v>
      </c>
      <c r="F21" s="42">
        <f>Tabell1[[#This Row],[Estimert ant forpakn. pr år]]*300</f>
        <v>45900</v>
      </c>
      <c r="G21" s="43" t="s">
        <v>50</v>
      </c>
      <c r="H21" s="5"/>
      <c r="I21" s="46"/>
      <c r="J21" s="30"/>
      <c r="K21" s="31"/>
      <c r="L21" s="44" t="str">
        <f>Tabell1[[#This Row],[Enh1]]</f>
        <v>meter</v>
      </c>
      <c r="M21" s="32"/>
      <c r="N21" s="11" t="str">
        <f t="shared" si="0"/>
        <v>RLL</v>
      </c>
      <c r="O21" s="32"/>
      <c r="P21" s="21" t="str">
        <f t="shared" si="1"/>
        <v>0</v>
      </c>
      <c r="Q21" s="33"/>
      <c r="R21" s="21">
        <f t="shared" si="2"/>
        <v>0</v>
      </c>
      <c r="S21" s="21">
        <f t="shared" si="3"/>
        <v>0</v>
      </c>
      <c r="T21" s="21">
        <f t="shared" si="4"/>
        <v>0</v>
      </c>
      <c r="U21" s="34"/>
      <c r="V21" s="35"/>
      <c r="W21" s="10">
        <f t="shared" si="5"/>
        <v>0</v>
      </c>
    </row>
    <row r="22" spans="1:23" x14ac:dyDescent="0.2">
      <c r="A22" s="64" t="s">
        <v>68</v>
      </c>
      <c r="B22" s="37" t="s">
        <v>92</v>
      </c>
      <c r="C22" s="27">
        <v>1</v>
      </c>
      <c r="D22" s="37" t="s">
        <v>57</v>
      </c>
      <c r="E22" s="10">
        <v>490</v>
      </c>
      <c r="F22" s="42">
        <f>Tabell1[[#This Row],[Estimert ant forpakn. pr år]]*0.75</f>
        <v>367.5</v>
      </c>
      <c r="G22" s="43" t="s">
        <v>51</v>
      </c>
      <c r="H22" s="5"/>
      <c r="I22" s="46"/>
      <c r="J22" s="30"/>
      <c r="K22" s="31"/>
      <c r="L22" s="44" t="str">
        <f>Tabell1[[#This Row],[Enh1]]</f>
        <v>liter</v>
      </c>
      <c r="M22" s="32"/>
      <c r="N22" s="11" t="str">
        <f t="shared" si="0"/>
        <v>FL</v>
      </c>
      <c r="O22" s="32"/>
      <c r="P22" s="21" t="str">
        <f t="shared" si="1"/>
        <v>0</v>
      </c>
      <c r="Q22" s="33"/>
      <c r="R22" s="21">
        <f t="shared" si="2"/>
        <v>0</v>
      </c>
      <c r="S22" s="21">
        <f t="shared" si="3"/>
        <v>0</v>
      </c>
      <c r="T22" s="21">
        <f t="shared" si="4"/>
        <v>0</v>
      </c>
      <c r="U22" s="34"/>
      <c r="V22" s="35"/>
      <c r="W22" s="10">
        <f t="shared" si="5"/>
        <v>0</v>
      </c>
    </row>
    <row r="23" spans="1:23" x14ac:dyDescent="0.2">
      <c r="A23" s="64" t="s">
        <v>68</v>
      </c>
      <c r="B23" s="37" t="s">
        <v>93</v>
      </c>
      <c r="C23" s="27">
        <v>1</v>
      </c>
      <c r="D23" s="37" t="s">
        <v>57</v>
      </c>
      <c r="E23" s="10">
        <v>50</v>
      </c>
      <c r="F23" s="42">
        <f>Tabell1[[#This Row],[Estimert ant forpakn. pr år]]*2</f>
        <v>100</v>
      </c>
      <c r="G23" s="43" t="s">
        <v>51</v>
      </c>
      <c r="H23" s="5"/>
      <c r="I23" s="46"/>
      <c r="J23" s="30"/>
      <c r="K23" s="31"/>
      <c r="L23" s="44" t="str">
        <f>Tabell1[[#This Row],[Enh1]]</f>
        <v>liter</v>
      </c>
      <c r="M23" s="32"/>
      <c r="N23" s="11" t="str">
        <f t="shared" si="0"/>
        <v>FL</v>
      </c>
      <c r="O23" s="32"/>
      <c r="P23" s="21" t="str">
        <f t="shared" si="1"/>
        <v>0</v>
      </c>
      <c r="Q23" s="33"/>
      <c r="R23" s="21">
        <f t="shared" si="2"/>
        <v>0</v>
      </c>
      <c r="S23" s="21">
        <f t="shared" si="3"/>
        <v>0</v>
      </c>
      <c r="T23" s="21">
        <f t="shared" si="4"/>
        <v>0</v>
      </c>
      <c r="U23" s="34"/>
      <c r="V23" s="35"/>
      <c r="W23" s="10">
        <f t="shared" si="5"/>
        <v>0</v>
      </c>
    </row>
    <row r="24" spans="1:23" x14ac:dyDescent="0.2">
      <c r="A24" s="64" t="s">
        <v>68</v>
      </c>
      <c r="B24" s="37" t="s">
        <v>94</v>
      </c>
      <c r="C24" s="27">
        <v>1</v>
      </c>
      <c r="D24" s="37" t="s">
        <v>57</v>
      </c>
      <c r="E24" s="10">
        <v>293</v>
      </c>
      <c r="F24" s="42">
        <f>Tabell1[[#This Row],[Estimert ant forpakn. pr år]]*0.5</f>
        <v>146.5</v>
      </c>
      <c r="G24" s="43" t="s">
        <v>51</v>
      </c>
      <c r="H24" s="5"/>
      <c r="I24" s="46"/>
      <c r="J24" s="30"/>
      <c r="K24" s="31"/>
      <c r="L24" s="44" t="str">
        <f>Tabell1[[#This Row],[Enh1]]</f>
        <v>liter</v>
      </c>
      <c r="M24" s="32"/>
      <c r="N24" s="11" t="str">
        <f t="shared" si="0"/>
        <v>FL</v>
      </c>
      <c r="O24" s="32"/>
      <c r="P24" s="21" t="str">
        <f t="shared" si="1"/>
        <v>0</v>
      </c>
      <c r="Q24" s="33"/>
      <c r="R24" s="21">
        <f t="shared" si="2"/>
        <v>0</v>
      </c>
      <c r="S24" s="21">
        <f t="shared" si="3"/>
        <v>0</v>
      </c>
      <c r="T24" s="21">
        <f t="shared" si="4"/>
        <v>0</v>
      </c>
      <c r="U24" s="34"/>
      <c r="V24" s="35"/>
      <c r="W24" s="10">
        <f t="shared" si="5"/>
        <v>0</v>
      </c>
    </row>
    <row r="25" spans="1:23" x14ac:dyDescent="0.2">
      <c r="A25" s="64" t="s">
        <v>68</v>
      </c>
      <c r="B25" s="37" t="s">
        <v>95</v>
      </c>
      <c r="C25" s="27">
        <v>1</v>
      </c>
      <c r="D25" s="37" t="s">
        <v>57</v>
      </c>
      <c r="E25" s="10">
        <v>29</v>
      </c>
      <c r="F25" s="42">
        <f>Tabell1[[#This Row],[Estimert ant forpakn. pr år]]*0.75</f>
        <v>21.75</v>
      </c>
      <c r="G25" s="43" t="s">
        <v>51</v>
      </c>
      <c r="H25" s="5"/>
      <c r="I25" s="46"/>
      <c r="J25" s="30"/>
      <c r="K25" s="31"/>
      <c r="L25" s="44" t="str">
        <f>Tabell1[[#This Row],[Enh1]]</f>
        <v>liter</v>
      </c>
      <c r="M25" s="32"/>
      <c r="N25" s="11" t="str">
        <f t="shared" si="0"/>
        <v>FL</v>
      </c>
      <c r="O25" s="32"/>
      <c r="P25" s="21" t="str">
        <f t="shared" si="1"/>
        <v>0</v>
      </c>
      <c r="Q25" s="33"/>
      <c r="R25" s="21">
        <f t="shared" si="2"/>
        <v>0</v>
      </c>
      <c r="S25" s="21">
        <f t="shared" si="3"/>
        <v>0</v>
      </c>
      <c r="T25" s="21">
        <f t="shared" si="4"/>
        <v>0</v>
      </c>
      <c r="U25" s="34"/>
      <c r="V25" s="35"/>
      <c r="W25" s="10">
        <f t="shared" si="5"/>
        <v>0</v>
      </c>
    </row>
    <row r="26" spans="1:23" x14ac:dyDescent="0.2">
      <c r="A26" s="64" t="s">
        <v>68</v>
      </c>
      <c r="B26" s="37" t="s">
        <v>96</v>
      </c>
      <c r="C26" s="27">
        <v>1</v>
      </c>
      <c r="D26" s="37" t="s">
        <v>57</v>
      </c>
      <c r="E26" s="10">
        <v>96</v>
      </c>
      <c r="F26" s="42">
        <f>Tabell1[[#This Row],[Estimert ant forpakn. pr år]]*1</f>
        <v>96</v>
      </c>
      <c r="G26" s="43" t="s">
        <v>51</v>
      </c>
      <c r="H26" s="5"/>
      <c r="I26" s="46"/>
      <c r="J26" s="30"/>
      <c r="K26" s="31"/>
      <c r="L26" s="44" t="str">
        <f>Tabell1[[#This Row],[Enh1]]</f>
        <v>liter</v>
      </c>
      <c r="M26" s="32"/>
      <c r="N26" s="11" t="str">
        <f t="shared" si="0"/>
        <v>FL</v>
      </c>
      <c r="O26" s="32"/>
      <c r="P26" s="21" t="str">
        <f t="shared" si="1"/>
        <v>0</v>
      </c>
      <c r="Q26" s="33"/>
      <c r="R26" s="21">
        <f t="shared" si="2"/>
        <v>0</v>
      </c>
      <c r="S26" s="21">
        <f t="shared" si="3"/>
        <v>0</v>
      </c>
      <c r="T26" s="21">
        <f t="shared" si="4"/>
        <v>0</v>
      </c>
      <c r="U26" s="34"/>
      <c r="V26" s="35"/>
      <c r="W26" s="10">
        <f t="shared" si="5"/>
        <v>0</v>
      </c>
    </row>
    <row r="27" spans="1:23" x14ac:dyDescent="0.2">
      <c r="A27" s="64" t="s">
        <v>68</v>
      </c>
      <c r="B27" s="37" t="s">
        <v>97</v>
      </c>
      <c r="C27" s="27">
        <v>1</v>
      </c>
      <c r="D27" s="37" t="s">
        <v>57</v>
      </c>
      <c r="E27" s="10">
        <v>320</v>
      </c>
      <c r="F27" s="42">
        <f>Tabell1[[#This Row],[Estimert ant forpakn. pr år]]*0.75</f>
        <v>240</v>
      </c>
      <c r="G27" s="43" t="s">
        <v>51</v>
      </c>
      <c r="H27" s="5"/>
      <c r="I27" s="46"/>
      <c r="J27" s="30"/>
      <c r="K27" s="31"/>
      <c r="L27" s="44" t="str">
        <f>Tabell1[[#This Row],[Enh1]]</f>
        <v>liter</v>
      </c>
      <c r="M27" s="32"/>
      <c r="N27" s="11" t="str">
        <f t="shared" si="0"/>
        <v>FL</v>
      </c>
      <c r="O27" s="32"/>
      <c r="P27" s="21" t="str">
        <f t="shared" si="1"/>
        <v>0</v>
      </c>
      <c r="Q27" s="33"/>
      <c r="R27" s="21">
        <f t="shared" si="2"/>
        <v>0</v>
      </c>
      <c r="S27" s="21">
        <f t="shared" si="3"/>
        <v>0</v>
      </c>
      <c r="T27" s="21">
        <f t="shared" ref="T27:T52" si="6">S27-(S27*Q27)</f>
        <v>0</v>
      </c>
      <c r="U27" s="34"/>
      <c r="V27" s="35"/>
      <c r="W27" s="10">
        <f t="shared" si="5"/>
        <v>0</v>
      </c>
    </row>
    <row r="28" spans="1:23" x14ac:dyDescent="0.2">
      <c r="A28" s="64" t="s">
        <v>68</v>
      </c>
      <c r="B28" s="37" t="s">
        <v>98</v>
      </c>
      <c r="C28" s="27">
        <v>1</v>
      </c>
      <c r="D28" s="37" t="s">
        <v>57</v>
      </c>
      <c r="E28" s="10">
        <v>38</v>
      </c>
      <c r="F28" s="42">
        <f>Tabell1[[#This Row],[Estimert ant forpakn. pr år]]*0.75</f>
        <v>28.5</v>
      </c>
      <c r="G28" s="43" t="s">
        <v>51</v>
      </c>
      <c r="H28" s="5"/>
      <c r="I28" s="46"/>
      <c r="J28" s="30"/>
      <c r="K28" s="31"/>
      <c r="L28" s="44" t="str">
        <f>Tabell1[[#This Row],[Enh1]]</f>
        <v>liter</v>
      </c>
      <c r="M28" s="32"/>
      <c r="N28" s="11" t="str">
        <f t="shared" si="0"/>
        <v>FL</v>
      </c>
      <c r="O28" s="32"/>
      <c r="P28" s="21" t="str">
        <f t="shared" si="1"/>
        <v>0</v>
      </c>
      <c r="Q28" s="33"/>
      <c r="R28" s="21">
        <f t="shared" si="2"/>
        <v>0</v>
      </c>
      <c r="S28" s="21">
        <f t="shared" si="3"/>
        <v>0</v>
      </c>
      <c r="T28" s="21">
        <f t="shared" si="6"/>
        <v>0</v>
      </c>
      <c r="U28" s="34"/>
      <c r="V28" s="35"/>
      <c r="W28" s="10">
        <f t="shared" si="5"/>
        <v>0</v>
      </c>
    </row>
    <row r="29" spans="1:23" x14ac:dyDescent="0.2">
      <c r="A29" s="64" t="s">
        <v>68</v>
      </c>
      <c r="B29" s="38" t="s">
        <v>99</v>
      </c>
      <c r="C29" s="27">
        <v>5</v>
      </c>
      <c r="D29" s="37" t="s">
        <v>57</v>
      </c>
      <c r="E29" s="10">
        <v>6</v>
      </c>
      <c r="F29" s="42">
        <f>Tabell1[[#This Row],[Estimert ant forpakn. pr år]]*0.75</f>
        <v>4.5</v>
      </c>
      <c r="G29" s="43" t="s">
        <v>51</v>
      </c>
      <c r="H29" s="5"/>
      <c r="I29" s="46"/>
      <c r="J29" s="30"/>
      <c r="K29" s="31"/>
      <c r="L29" s="44" t="str">
        <f>Tabell1[[#This Row],[Enh1]]</f>
        <v>liter</v>
      </c>
      <c r="M29" s="32"/>
      <c r="N29" s="11" t="str">
        <f t="shared" si="0"/>
        <v>FL</v>
      </c>
      <c r="O29" s="32"/>
      <c r="P29" s="21" t="str">
        <f t="shared" si="1"/>
        <v>0</v>
      </c>
      <c r="Q29" s="33"/>
      <c r="R29" s="21">
        <f t="shared" si="2"/>
        <v>0</v>
      </c>
      <c r="S29" s="21">
        <f t="shared" si="3"/>
        <v>0</v>
      </c>
      <c r="T29" s="21">
        <f t="shared" si="6"/>
        <v>0</v>
      </c>
      <c r="U29" s="34"/>
      <c r="V29" s="35"/>
      <c r="W29" s="10">
        <f t="shared" si="5"/>
        <v>0</v>
      </c>
    </row>
    <row r="30" spans="1:23" x14ac:dyDescent="0.2">
      <c r="A30" s="64" t="s">
        <v>68</v>
      </c>
      <c r="B30" s="38" t="s">
        <v>100</v>
      </c>
      <c r="C30" s="27">
        <v>10</v>
      </c>
      <c r="D30" s="37" t="s">
        <v>57</v>
      </c>
      <c r="E30" s="10">
        <v>5</v>
      </c>
      <c r="F30" s="42">
        <f>Tabell1[[#This Row],[Estimert ant forpakn. pr år]]*5</f>
        <v>25</v>
      </c>
      <c r="G30" s="43" t="s">
        <v>51</v>
      </c>
      <c r="H30" s="5"/>
      <c r="I30" s="46"/>
      <c r="J30" s="30"/>
      <c r="K30" s="31"/>
      <c r="L30" s="44" t="str">
        <f>Tabell1[[#This Row],[Enh1]]</f>
        <v>liter</v>
      </c>
      <c r="M30" s="32"/>
      <c r="N30" s="11" t="str">
        <f t="shared" si="0"/>
        <v>FL</v>
      </c>
      <c r="O30" s="32"/>
      <c r="P30" s="21" t="str">
        <f t="shared" si="1"/>
        <v>0</v>
      </c>
      <c r="Q30" s="33"/>
      <c r="R30" s="21">
        <f t="shared" si="2"/>
        <v>0</v>
      </c>
      <c r="S30" s="21">
        <f t="shared" si="3"/>
        <v>0</v>
      </c>
      <c r="T30" s="21">
        <f t="shared" si="6"/>
        <v>0</v>
      </c>
      <c r="U30" s="34"/>
      <c r="V30" s="35"/>
      <c r="W30" s="10">
        <f t="shared" si="5"/>
        <v>0</v>
      </c>
    </row>
    <row r="31" spans="1:23" x14ac:dyDescent="0.2">
      <c r="A31" s="64" t="s">
        <v>68</v>
      </c>
      <c r="B31" s="38" t="s">
        <v>101</v>
      </c>
      <c r="C31" s="27">
        <v>10</v>
      </c>
      <c r="D31" s="37" t="s">
        <v>57</v>
      </c>
      <c r="E31" s="10">
        <v>5</v>
      </c>
      <c r="F31" s="42">
        <f>Tabell1[[#This Row],[Estimert ant forpakn. pr år]]*5</f>
        <v>25</v>
      </c>
      <c r="G31" s="43" t="s">
        <v>51</v>
      </c>
      <c r="H31" s="5"/>
      <c r="I31" s="46"/>
      <c r="J31" s="30"/>
      <c r="K31" s="31"/>
      <c r="L31" s="44" t="str">
        <f>Tabell1[[#This Row],[Enh1]]</f>
        <v>liter</v>
      </c>
      <c r="M31" s="32"/>
      <c r="N31" s="11" t="str">
        <f t="shared" si="0"/>
        <v>FL</v>
      </c>
      <c r="O31" s="32"/>
      <c r="P31" s="21" t="str">
        <f t="shared" si="1"/>
        <v>0</v>
      </c>
      <c r="Q31" s="33"/>
      <c r="R31" s="21">
        <f t="shared" si="2"/>
        <v>0</v>
      </c>
      <c r="S31" s="21">
        <f t="shared" si="3"/>
        <v>0</v>
      </c>
      <c r="T31" s="21">
        <f t="shared" si="6"/>
        <v>0</v>
      </c>
      <c r="U31" s="34"/>
      <c r="V31" s="35"/>
      <c r="W31" s="10">
        <f t="shared" si="5"/>
        <v>0</v>
      </c>
    </row>
    <row r="32" spans="1:23" x14ac:dyDescent="0.2">
      <c r="A32" s="64" t="s">
        <v>68</v>
      </c>
      <c r="B32" s="38" t="s">
        <v>102</v>
      </c>
      <c r="C32" s="27">
        <v>10</v>
      </c>
      <c r="D32" s="37" t="s">
        <v>57</v>
      </c>
      <c r="E32" s="10">
        <v>5</v>
      </c>
      <c r="F32" s="42">
        <f>Tabell1[[#This Row],[Estimert ant forpakn. pr år]]*2.4</f>
        <v>12</v>
      </c>
      <c r="G32" s="43" t="s">
        <v>52</v>
      </c>
      <c r="H32" s="5"/>
      <c r="I32" s="46"/>
      <c r="J32" s="30"/>
      <c r="K32" s="31"/>
      <c r="L32" s="44" t="str">
        <f>Tabell1[[#This Row],[Enh1]]</f>
        <v>kilo</v>
      </c>
      <c r="M32" s="32"/>
      <c r="N32" s="11" t="str">
        <f t="shared" si="0"/>
        <v>FL</v>
      </c>
      <c r="O32" s="32"/>
      <c r="P32" s="21" t="str">
        <f t="shared" si="1"/>
        <v>0</v>
      </c>
      <c r="Q32" s="33"/>
      <c r="R32" s="21">
        <f t="shared" si="2"/>
        <v>0</v>
      </c>
      <c r="S32" s="21">
        <f t="shared" si="3"/>
        <v>0</v>
      </c>
      <c r="T32" s="21">
        <f t="shared" si="6"/>
        <v>0</v>
      </c>
      <c r="U32" s="34"/>
      <c r="V32" s="35"/>
      <c r="W32" s="10">
        <f t="shared" si="5"/>
        <v>0</v>
      </c>
    </row>
    <row r="33" spans="1:23" x14ac:dyDescent="0.2">
      <c r="A33" s="64" t="s">
        <v>68</v>
      </c>
      <c r="B33" s="37" t="s">
        <v>103</v>
      </c>
      <c r="C33" s="27">
        <v>10</v>
      </c>
      <c r="D33" s="37" t="s">
        <v>58</v>
      </c>
      <c r="E33" s="10">
        <v>11</v>
      </c>
      <c r="F33" s="42">
        <f>Tabell1[[#This Row],[Estimert ant forpakn. pr år]]*27</f>
        <v>297</v>
      </c>
      <c r="G33" s="43" t="s">
        <v>52</v>
      </c>
      <c r="H33" s="5"/>
      <c r="I33" s="46"/>
      <c r="J33" s="30"/>
      <c r="K33" s="31"/>
      <c r="L33" s="44" t="str">
        <f>Tabell1[[#This Row],[Enh1]]</f>
        <v>kilo</v>
      </c>
      <c r="M33" s="32"/>
      <c r="N33" s="11" t="str">
        <f t="shared" si="0"/>
        <v>KAN</v>
      </c>
      <c r="O33" s="32"/>
      <c r="P33" s="21" t="str">
        <f t="shared" si="1"/>
        <v>0</v>
      </c>
      <c r="Q33" s="33"/>
      <c r="R33" s="21">
        <f t="shared" si="2"/>
        <v>0</v>
      </c>
      <c r="S33" s="21">
        <f t="shared" si="3"/>
        <v>0</v>
      </c>
      <c r="T33" s="21">
        <f t="shared" si="6"/>
        <v>0</v>
      </c>
      <c r="U33" s="34"/>
      <c r="V33" s="35"/>
      <c r="W33" s="10">
        <f t="shared" si="5"/>
        <v>0</v>
      </c>
    </row>
    <row r="34" spans="1:23" x14ac:dyDescent="0.2">
      <c r="A34" s="64" t="s">
        <v>68</v>
      </c>
      <c r="B34" s="37" t="s">
        <v>104</v>
      </c>
      <c r="C34" s="27">
        <v>10</v>
      </c>
      <c r="D34" s="37" t="s">
        <v>58</v>
      </c>
      <c r="E34" s="10">
        <v>29</v>
      </c>
      <c r="F34" s="42">
        <f>Tabell1[[#This Row],[Estimert ant forpakn. pr år]]*5.8</f>
        <v>168.2</v>
      </c>
      <c r="G34" s="43" t="s">
        <v>52</v>
      </c>
      <c r="H34" s="5"/>
      <c r="I34" s="46"/>
      <c r="J34" s="30"/>
      <c r="K34" s="31"/>
      <c r="L34" s="44" t="str">
        <f>Tabell1[[#This Row],[Enh1]]</f>
        <v>kilo</v>
      </c>
      <c r="M34" s="32"/>
      <c r="N34" s="11" t="str">
        <f t="shared" si="0"/>
        <v>KAN</v>
      </c>
      <c r="O34" s="32"/>
      <c r="P34" s="21" t="str">
        <f t="shared" si="1"/>
        <v>0</v>
      </c>
      <c r="Q34" s="33"/>
      <c r="R34" s="21">
        <f t="shared" si="2"/>
        <v>0</v>
      </c>
      <c r="S34" s="21">
        <f t="shared" si="3"/>
        <v>0</v>
      </c>
      <c r="T34" s="21">
        <f t="shared" si="6"/>
        <v>0</v>
      </c>
      <c r="U34" s="34"/>
      <c r="V34" s="35"/>
      <c r="W34" s="10">
        <f t="shared" si="5"/>
        <v>0</v>
      </c>
    </row>
    <row r="35" spans="1:23" x14ac:dyDescent="0.2">
      <c r="A35" s="64" t="s">
        <v>68</v>
      </c>
      <c r="B35" s="37" t="s">
        <v>105</v>
      </c>
      <c r="C35" s="27">
        <v>100</v>
      </c>
      <c r="D35" s="37" t="s">
        <v>58</v>
      </c>
      <c r="E35" s="10">
        <v>96</v>
      </c>
      <c r="F35" s="42">
        <f>Tabell1[[#This Row],[Estimert ant forpakn. pr år]]*5</f>
        <v>480</v>
      </c>
      <c r="G35" s="43" t="s">
        <v>52</v>
      </c>
      <c r="H35" s="5"/>
      <c r="I35" s="46"/>
      <c r="J35" s="30"/>
      <c r="K35" s="31"/>
      <c r="L35" s="44" t="str">
        <f>Tabell1[[#This Row],[Enh1]]</f>
        <v>kilo</v>
      </c>
      <c r="M35" s="32"/>
      <c r="N35" s="11" t="str">
        <f t="shared" si="0"/>
        <v>KAN</v>
      </c>
      <c r="O35" s="32"/>
      <c r="P35" s="21" t="str">
        <f t="shared" si="1"/>
        <v>0</v>
      </c>
      <c r="Q35" s="33"/>
      <c r="R35" s="21">
        <f t="shared" si="2"/>
        <v>0</v>
      </c>
      <c r="S35" s="21">
        <f t="shared" si="3"/>
        <v>0</v>
      </c>
      <c r="T35" s="21">
        <f t="shared" si="6"/>
        <v>0</v>
      </c>
      <c r="U35" s="34"/>
      <c r="V35" s="35"/>
      <c r="W35" s="10">
        <f t="shared" si="5"/>
        <v>0</v>
      </c>
    </row>
    <row r="36" spans="1:23" x14ac:dyDescent="0.2">
      <c r="A36" s="64" t="s">
        <v>68</v>
      </c>
      <c r="B36" s="37" t="s">
        <v>109</v>
      </c>
      <c r="C36" s="27">
        <v>50</v>
      </c>
      <c r="D36" s="37" t="s">
        <v>58</v>
      </c>
      <c r="E36" s="10">
        <v>5</v>
      </c>
      <c r="F36" s="42">
        <f>Tabell1[[#This Row],[Estimert ant forpakn. pr år]]*5</f>
        <v>25</v>
      </c>
      <c r="G36" s="43" t="s">
        <v>52</v>
      </c>
      <c r="H36" s="5"/>
      <c r="I36" s="46"/>
      <c r="J36" s="30"/>
      <c r="K36" s="31"/>
      <c r="L36" s="44" t="str">
        <f>Tabell1[[#This Row],[Enh1]]</f>
        <v>kilo</v>
      </c>
      <c r="M36" s="32"/>
      <c r="N36" s="11" t="str">
        <f t="shared" si="0"/>
        <v>KAN</v>
      </c>
      <c r="O36" s="32"/>
      <c r="P36" s="21" t="str">
        <f t="shared" si="1"/>
        <v>0</v>
      </c>
      <c r="Q36" s="33"/>
      <c r="R36" s="21">
        <f t="shared" ref="R36:R67" si="7">O36-(O36*Q36)</f>
        <v>0</v>
      </c>
      <c r="S36" s="21">
        <f t="shared" si="3"/>
        <v>0</v>
      </c>
      <c r="T36" s="21">
        <f t="shared" si="6"/>
        <v>0</v>
      </c>
      <c r="U36" s="34"/>
      <c r="V36" s="35"/>
      <c r="W36" s="10">
        <f t="shared" si="5"/>
        <v>0</v>
      </c>
    </row>
    <row r="37" spans="1:23" x14ac:dyDescent="0.2">
      <c r="A37" s="64" t="s">
        <v>68</v>
      </c>
      <c r="B37" s="37" t="s">
        <v>110</v>
      </c>
      <c r="C37" s="27">
        <v>1</v>
      </c>
      <c r="D37" s="37" t="s">
        <v>58</v>
      </c>
      <c r="E37" s="10">
        <v>93</v>
      </c>
      <c r="F37" s="42">
        <f>Tabell1[[#This Row],[Estimert ant forpakn. pr år]]*5</f>
        <v>465</v>
      </c>
      <c r="G37" s="43" t="s">
        <v>52</v>
      </c>
      <c r="H37" s="5"/>
      <c r="I37" s="46"/>
      <c r="J37" s="30"/>
      <c r="K37" s="31"/>
      <c r="L37" s="44" t="str">
        <f>Tabell1[[#This Row],[Enh1]]</f>
        <v>kilo</v>
      </c>
      <c r="M37" s="32"/>
      <c r="N37" s="11" t="str">
        <f t="shared" ref="N37:N68" si="8">D37</f>
        <v>KAN</v>
      </c>
      <c r="O37" s="32"/>
      <c r="P37" s="21" t="str">
        <f t="shared" ref="P37:P68" si="9">IF(M37="","0",O37/M37)</f>
        <v>0</v>
      </c>
      <c r="Q37" s="33"/>
      <c r="R37" s="21">
        <f t="shared" si="7"/>
        <v>0</v>
      </c>
      <c r="S37" s="21">
        <f t="shared" ref="S37:S68" si="10">F37*P37</f>
        <v>0</v>
      </c>
      <c r="T37" s="21">
        <f t="shared" si="6"/>
        <v>0</v>
      </c>
      <c r="U37" s="34"/>
      <c r="V37" s="35"/>
      <c r="W37" s="10">
        <f t="shared" ref="W37:W68" si="11">IF(V37="Ja",E37*1,0)</f>
        <v>0</v>
      </c>
    </row>
    <row r="38" spans="1:23" x14ac:dyDescent="0.2">
      <c r="A38" s="64" t="s">
        <v>68</v>
      </c>
      <c r="B38" s="37" t="s">
        <v>111</v>
      </c>
      <c r="C38" s="27">
        <v>1</v>
      </c>
      <c r="D38" s="37" t="s">
        <v>58</v>
      </c>
      <c r="E38" s="10">
        <v>43</v>
      </c>
      <c r="F38" s="42">
        <f>Tabell1[[#This Row],[Estimert ant forpakn. pr år]]*5</f>
        <v>215</v>
      </c>
      <c r="G38" s="43" t="s">
        <v>52</v>
      </c>
      <c r="H38" s="5"/>
      <c r="I38" s="46"/>
      <c r="J38" s="30"/>
      <c r="K38" s="31"/>
      <c r="L38" s="44" t="str">
        <f>Tabell1[[#This Row],[Enh1]]</f>
        <v>kilo</v>
      </c>
      <c r="M38" s="32"/>
      <c r="N38" s="11" t="str">
        <f t="shared" si="8"/>
        <v>KAN</v>
      </c>
      <c r="O38" s="32"/>
      <c r="P38" s="21" t="str">
        <f t="shared" si="9"/>
        <v>0</v>
      </c>
      <c r="Q38" s="33"/>
      <c r="R38" s="21">
        <f t="shared" si="7"/>
        <v>0</v>
      </c>
      <c r="S38" s="21">
        <f t="shared" si="10"/>
        <v>0</v>
      </c>
      <c r="T38" s="21">
        <f t="shared" si="6"/>
        <v>0</v>
      </c>
      <c r="U38" s="34"/>
      <c r="V38" s="35"/>
      <c r="W38" s="10">
        <f t="shared" si="11"/>
        <v>0</v>
      </c>
    </row>
    <row r="39" spans="1:23" x14ac:dyDescent="0.2">
      <c r="A39" s="64" t="s">
        <v>68</v>
      </c>
      <c r="B39" s="37" t="s">
        <v>112</v>
      </c>
      <c r="C39" s="27">
        <v>1</v>
      </c>
      <c r="D39" s="37" t="s">
        <v>58</v>
      </c>
      <c r="E39" s="10">
        <v>77</v>
      </c>
      <c r="F39" s="42">
        <f>Tabell1[[#This Row],[Estimert ant forpakn. pr år]]*5</f>
        <v>385</v>
      </c>
      <c r="G39" s="43" t="s">
        <v>51</v>
      </c>
      <c r="H39" s="5"/>
      <c r="I39" s="46"/>
      <c r="J39" s="30"/>
      <c r="K39" s="31"/>
      <c r="L39" s="44" t="str">
        <f>Tabell1[[#This Row],[Enh1]]</f>
        <v>liter</v>
      </c>
      <c r="M39" s="32"/>
      <c r="N39" s="11" t="str">
        <f t="shared" si="8"/>
        <v>KAN</v>
      </c>
      <c r="O39" s="32"/>
      <c r="P39" s="21" t="str">
        <f t="shared" si="9"/>
        <v>0</v>
      </c>
      <c r="Q39" s="33"/>
      <c r="R39" s="21">
        <f t="shared" si="7"/>
        <v>0</v>
      </c>
      <c r="S39" s="21">
        <f t="shared" si="10"/>
        <v>0</v>
      </c>
      <c r="T39" s="21">
        <f t="shared" si="6"/>
        <v>0</v>
      </c>
      <c r="U39" s="34"/>
      <c r="V39" s="35"/>
      <c r="W39" s="10">
        <f t="shared" si="11"/>
        <v>0</v>
      </c>
    </row>
    <row r="40" spans="1:23" x14ac:dyDescent="0.2">
      <c r="A40" s="64" t="s">
        <v>68</v>
      </c>
      <c r="B40" s="37" t="s">
        <v>106</v>
      </c>
      <c r="C40" s="27">
        <v>85</v>
      </c>
      <c r="D40" s="37" t="s">
        <v>58</v>
      </c>
      <c r="E40" s="10">
        <v>74</v>
      </c>
      <c r="F40" s="42">
        <f>Tabell1[[#This Row],[Estimert ant forpakn. pr år]]*12</f>
        <v>888</v>
      </c>
      <c r="G40" s="43" t="s">
        <v>52</v>
      </c>
      <c r="H40" s="5"/>
      <c r="I40" s="46"/>
      <c r="J40" s="30"/>
      <c r="K40" s="31"/>
      <c r="L40" s="44" t="str">
        <f>Tabell1[[#This Row],[Enh1]]</f>
        <v>kilo</v>
      </c>
      <c r="M40" s="32"/>
      <c r="N40" s="11" t="str">
        <f t="shared" si="8"/>
        <v>KAN</v>
      </c>
      <c r="O40" s="32"/>
      <c r="P40" s="21" t="str">
        <f t="shared" si="9"/>
        <v>0</v>
      </c>
      <c r="Q40" s="33"/>
      <c r="R40" s="21">
        <f t="shared" si="7"/>
        <v>0</v>
      </c>
      <c r="S40" s="21">
        <f t="shared" si="10"/>
        <v>0</v>
      </c>
      <c r="T40" s="21">
        <f t="shared" si="6"/>
        <v>0</v>
      </c>
      <c r="U40" s="34"/>
      <c r="V40" s="35"/>
      <c r="W40" s="10">
        <f t="shared" si="11"/>
        <v>0</v>
      </c>
    </row>
    <row r="41" spans="1:23" x14ac:dyDescent="0.2">
      <c r="A41" s="64" t="s">
        <v>68</v>
      </c>
      <c r="B41" s="37" t="s">
        <v>113</v>
      </c>
      <c r="C41" s="27">
        <v>100</v>
      </c>
      <c r="D41" s="37" t="s">
        <v>58</v>
      </c>
      <c r="E41" s="10">
        <v>29</v>
      </c>
      <c r="F41" s="42">
        <f>Tabell1[[#This Row],[Estimert ant forpakn. pr år]]*25</f>
        <v>725</v>
      </c>
      <c r="G41" s="43" t="s">
        <v>51</v>
      </c>
      <c r="H41" s="5"/>
      <c r="I41" s="46"/>
      <c r="J41" s="30"/>
      <c r="K41" s="31"/>
      <c r="L41" s="44" t="str">
        <f>Tabell1[[#This Row],[Enh1]]</f>
        <v>liter</v>
      </c>
      <c r="M41" s="32"/>
      <c r="N41" s="11" t="str">
        <f t="shared" si="8"/>
        <v>KAN</v>
      </c>
      <c r="O41" s="32"/>
      <c r="P41" s="21" t="str">
        <f t="shared" si="9"/>
        <v>0</v>
      </c>
      <c r="Q41" s="33"/>
      <c r="R41" s="21">
        <f t="shared" si="7"/>
        <v>0</v>
      </c>
      <c r="S41" s="21">
        <f t="shared" si="10"/>
        <v>0</v>
      </c>
      <c r="T41" s="21">
        <f t="shared" si="6"/>
        <v>0</v>
      </c>
      <c r="U41" s="34"/>
      <c r="V41" s="35"/>
      <c r="W41" s="10">
        <f t="shared" si="11"/>
        <v>0</v>
      </c>
    </row>
    <row r="42" spans="1:23" x14ac:dyDescent="0.2">
      <c r="A42" s="64" t="s">
        <v>68</v>
      </c>
      <c r="B42" s="37" t="s">
        <v>114</v>
      </c>
      <c r="C42" s="27">
        <v>100</v>
      </c>
      <c r="D42" s="37" t="s">
        <v>58</v>
      </c>
      <c r="E42" s="10">
        <v>201</v>
      </c>
      <c r="F42" s="42">
        <f>Tabell1[[#This Row],[Estimert ant forpakn. pr år]]*5</f>
        <v>1005</v>
      </c>
      <c r="G42" s="43" t="s">
        <v>51</v>
      </c>
      <c r="H42" s="5"/>
      <c r="I42" s="46"/>
      <c r="J42" s="30"/>
      <c r="K42" s="31"/>
      <c r="L42" s="44" t="str">
        <f>Tabell1[[#This Row],[Enh1]]</f>
        <v>liter</v>
      </c>
      <c r="M42" s="32"/>
      <c r="N42" s="11" t="str">
        <f t="shared" si="8"/>
        <v>KAN</v>
      </c>
      <c r="O42" s="32"/>
      <c r="P42" s="21" t="str">
        <f t="shared" si="9"/>
        <v>0</v>
      </c>
      <c r="Q42" s="33"/>
      <c r="R42" s="21">
        <f t="shared" si="7"/>
        <v>0</v>
      </c>
      <c r="S42" s="21">
        <f t="shared" si="10"/>
        <v>0</v>
      </c>
      <c r="T42" s="21">
        <f t="shared" si="6"/>
        <v>0</v>
      </c>
      <c r="U42" s="34"/>
      <c r="V42" s="35"/>
      <c r="W42" s="10">
        <f t="shared" si="11"/>
        <v>0</v>
      </c>
    </row>
    <row r="43" spans="1:23" x14ac:dyDescent="0.2">
      <c r="A43" s="64" t="s">
        <v>68</v>
      </c>
      <c r="B43" s="37" t="s">
        <v>115</v>
      </c>
      <c r="C43" s="27">
        <v>1</v>
      </c>
      <c r="D43" s="37" t="s">
        <v>58</v>
      </c>
      <c r="E43" s="10">
        <v>11</v>
      </c>
      <c r="F43" s="42">
        <f>Tabell1[[#This Row],[Estimert ant forpakn. pr år]]*10</f>
        <v>110</v>
      </c>
      <c r="G43" s="43" t="s">
        <v>52</v>
      </c>
      <c r="H43" s="5"/>
      <c r="I43" s="46"/>
      <c r="J43" s="30"/>
      <c r="K43" s="31"/>
      <c r="L43" s="44" t="str">
        <f>Tabell1[[#This Row],[Enh1]]</f>
        <v>kilo</v>
      </c>
      <c r="M43" s="32"/>
      <c r="N43" s="11" t="str">
        <f t="shared" si="8"/>
        <v>KAN</v>
      </c>
      <c r="O43" s="32"/>
      <c r="P43" s="21" t="str">
        <f t="shared" si="9"/>
        <v>0</v>
      </c>
      <c r="Q43" s="33"/>
      <c r="R43" s="21">
        <f t="shared" si="7"/>
        <v>0</v>
      </c>
      <c r="S43" s="21">
        <f t="shared" si="10"/>
        <v>0</v>
      </c>
      <c r="T43" s="21">
        <f t="shared" si="6"/>
        <v>0</v>
      </c>
      <c r="U43" s="34"/>
      <c r="V43" s="35"/>
      <c r="W43" s="10">
        <f t="shared" si="11"/>
        <v>0</v>
      </c>
    </row>
    <row r="44" spans="1:23" x14ac:dyDescent="0.2">
      <c r="A44" s="64" t="s">
        <v>68</v>
      </c>
      <c r="B44" s="37" t="s">
        <v>116</v>
      </c>
      <c r="C44" s="27">
        <v>1</v>
      </c>
      <c r="D44" s="37" t="s">
        <v>58</v>
      </c>
      <c r="E44" s="10">
        <v>2</v>
      </c>
      <c r="F44" s="42">
        <f>Tabell1[[#This Row],[Estimert ant forpakn. pr år]]*5</f>
        <v>10</v>
      </c>
      <c r="G44" s="43" t="s">
        <v>51</v>
      </c>
      <c r="H44" s="5"/>
      <c r="I44" s="46"/>
      <c r="J44" s="30"/>
      <c r="K44" s="31"/>
      <c r="L44" s="44" t="str">
        <f>Tabell1[[#This Row],[Enh1]]</f>
        <v>liter</v>
      </c>
      <c r="M44" s="32"/>
      <c r="N44" s="11" t="str">
        <f t="shared" si="8"/>
        <v>KAN</v>
      </c>
      <c r="O44" s="32"/>
      <c r="P44" s="21" t="str">
        <f t="shared" si="9"/>
        <v>0</v>
      </c>
      <c r="Q44" s="33"/>
      <c r="R44" s="21">
        <f t="shared" si="7"/>
        <v>0</v>
      </c>
      <c r="S44" s="21">
        <f t="shared" si="10"/>
        <v>0</v>
      </c>
      <c r="T44" s="21">
        <f t="shared" si="6"/>
        <v>0</v>
      </c>
      <c r="U44" s="34"/>
      <c r="V44" s="35"/>
      <c r="W44" s="10">
        <f t="shared" si="11"/>
        <v>0</v>
      </c>
    </row>
    <row r="45" spans="1:23" x14ac:dyDescent="0.2">
      <c r="A45" s="64" t="s">
        <v>68</v>
      </c>
      <c r="B45" s="37" t="s">
        <v>117</v>
      </c>
      <c r="C45" s="27">
        <v>1</v>
      </c>
      <c r="D45" s="37" t="s">
        <v>58</v>
      </c>
      <c r="E45" s="10">
        <v>46</v>
      </c>
      <c r="F45" s="42">
        <f>Tabell1[[#This Row],[Estimert ant forpakn. pr år]]*5</f>
        <v>230</v>
      </c>
      <c r="G45" s="43" t="s">
        <v>52</v>
      </c>
      <c r="H45" s="5"/>
      <c r="I45" s="46"/>
      <c r="J45" s="30"/>
      <c r="K45" s="31"/>
      <c r="L45" s="44" t="str">
        <f>Tabell1[[#This Row],[Enh1]]</f>
        <v>kilo</v>
      </c>
      <c r="M45" s="32"/>
      <c r="N45" s="11" t="str">
        <f t="shared" si="8"/>
        <v>KAN</v>
      </c>
      <c r="O45" s="32"/>
      <c r="P45" s="21" t="str">
        <f t="shared" si="9"/>
        <v>0</v>
      </c>
      <c r="Q45" s="33"/>
      <c r="R45" s="21">
        <f t="shared" si="7"/>
        <v>0</v>
      </c>
      <c r="S45" s="21">
        <f t="shared" si="10"/>
        <v>0</v>
      </c>
      <c r="T45" s="21">
        <f t="shared" si="6"/>
        <v>0</v>
      </c>
      <c r="U45" s="34"/>
      <c r="V45" s="35"/>
      <c r="W45" s="10">
        <f t="shared" si="11"/>
        <v>0</v>
      </c>
    </row>
    <row r="46" spans="1:23" x14ac:dyDescent="0.2">
      <c r="A46" s="64" t="s">
        <v>68</v>
      </c>
      <c r="B46" s="37" t="s">
        <v>118</v>
      </c>
      <c r="C46" s="27">
        <v>5</v>
      </c>
      <c r="D46" s="37" t="s">
        <v>58</v>
      </c>
      <c r="E46" s="10">
        <v>14</v>
      </c>
      <c r="F46" s="42">
        <f>Tabell1[[#This Row],[Estimert ant forpakn. pr år]]*5</f>
        <v>70</v>
      </c>
      <c r="G46" s="43" t="s">
        <v>51</v>
      </c>
      <c r="H46" s="5"/>
      <c r="I46" s="46"/>
      <c r="J46" s="30"/>
      <c r="K46" s="31"/>
      <c r="L46" s="44" t="str">
        <f>Tabell1[[#This Row],[Enh1]]</f>
        <v>liter</v>
      </c>
      <c r="M46" s="32"/>
      <c r="N46" s="11" t="str">
        <f t="shared" si="8"/>
        <v>KAN</v>
      </c>
      <c r="O46" s="32"/>
      <c r="P46" s="21" t="str">
        <f t="shared" si="9"/>
        <v>0</v>
      </c>
      <c r="Q46" s="33"/>
      <c r="R46" s="21">
        <f t="shared" si="7"/>
        <v>0</v>
      </c>
      <c r="S46" s="21">
        <f t="shared" si="10"/>
        <v>0</v>
      </c>
      <c r="T46" s="21">
        <f t="shared" si="6"/>
        <v>0</v>
      </c>
      <c r="U46" s="34"/>
      <c r="V46" s="35"/>
      <c r="W46" s="10">
        <f t="shared" si="11"/>
        <v>0</v>
      </c>
    </row>
    <row r="47" spans="1:23" x14ac:dyDescent="0.2">
      <c r="A47" s="64" t="s">
        <v>68</v>
      </c>
      <c r="B47" s="37" t="s">
        <v>119</v>
      </c>
      <c r="C47" s="27">
        <v>1</v>
      </c>
      <c r="D47" s="37" t="s">
        <v>58</v>
      </c>
      <c r="E47" s="10">
        <v>72</v>
      </c>
      <c r="F47" s="42">
        <f>Tabell1[[#This Row],[Estimert ant forpakn. pr år]]*6.5</f>
        <v>468</v>
      </c>
      <c r="G47" s="43" t="s">
        <v>52</v>
      </c>
      <c r="H47" s="5"/>
      <c r="I47" s="46"/>
      <c r="J47" s="30"/>
      <c r="K47" s="31"/>
      <c r="L47" s="44" t="str">
        <f>Tabell1[[#This Row],[Enh1]]</f>
        <v>kilo</v>
      </c>
      <c r="M47" s="32"/>
      <c r="N47" s="11" t="str">
        <f t="shared" si="8"/>
        <v>KAN</v>
      </c>
      <c r="O47" s="32"/>
      <c r="P47" s="21" t="str">
        <f t="shared" si="9"/>
        <v>0</v>
      </c>
      <c r="Q47" s="33"/>
      <c r="R47" s="21">
        <f t="shared" si="7"/>
        <v>0</v>
      </c>
      <c r="S47" s="21">
        <f t="shared" si="10"/>
        <v>0</v>
      </c>
      <c r="T47" s="21">
        <f t="shared" si="6"/>
        <v>0</v>
      </c>
      <c r="U47" s="34"/>
      <c r="V47" s="35"/>
      <c r="W47" s="10">
        <f t="shared" si="11"/>
        <v>0</v>
      </c>
    </row>
    <row r="48" spans="1:23" x14ac:dyDescent="0.2">
      <c r="A48" s="64" t="s">
        <v>68</v>
      </c>
      <c r="B48" s="37" t="s">
        <v>120</v>
      </c>
      <c r="C48" s="27">
        <v>1</v>
      </c>
      <c r="D48" s="37" t="s">
        <v>58</v>
      </c>
      <c r="E48" s="10">
        <v>37</v>
      </c>
      <c r="F48" s="42">
        <f>Tabell1[[#This Row],[Estimert ant forpakn. pr år]]*4.75</f>
        <v>175.75</v>
      </c>
      <c r="G48" s="43" t="s">
        <v>52</v>
      </c>
      <c r="H48" s="5"/>
      <c r="I48" s="46"/>
      <c r="J48" s="30"/>
      <c r="K48" s="31"/>
      <c r="L48" s="44" t="str">
        <f>Tabell1[[#This Row],[Enh1]]</f>
        <v>kilo</v>
      </c>
      <c r="M48" s="32"/>
      <c r="N48" s="11" t="str">
        <f t="shared" si="8"/>
        <v>KAN</v>
      </c>
      <c r="O48" s="32"/>
      <c r="P48" s="21" t="str">
        <f t="shared" si="9"/>
        <v>0</v>
      </c>
      <c r="Q48" s="33"/>
      <c r="R48" s="21">
        <f t="shared" si="7"/>
        <v>0</v>
      </c>
      <c r="S48" s="21">
        <f t="shared" si="10"/>
        <v>0</v>
      </c>
      <c r="T48" s="21">
        <f t="shared" si="6"/>
        <v>0</v>
      </c>
      <c r="U48" s="34"/>
      <c r="V48" s="35"/>
      <c r="W48" s="10">
        <f t="shared" si="11"/>
        <v>0</v>
      </c>
    </row>
    <row r="49" spans="1:23" x14ac:dyDescent="0.2">
      <c r="A49" s="64" t="s">
        <v>68</v>
      </c>
      <c r="B49" s="37" t="s">
        <v>121</v>
      </c>
      <c r="C49" s="27">
        <v>100</v>
      </c>
      <c r="D49" s="37" t="s">
        <v>58</v>
      </c>
      <c r="E49" s="10">
        <v>5</v>
      </c>
      <c r="F49" s="42">
        <f>Tabell1[[#This Row],[Estimert ant forpakn. pr år]]*5</f>
        <v>25</v>
      </c>
      <c r="G49" s="43" t="s">
        <v>52</v>
      </c>
      <c r="H49" s="5"/>
      <c r="I49" s="46"/>
      <c r="J49" s="30"/>
      <c r="K49" s="31"/>
      <c r="L49" s="44" t="str">
        <f>Tabell1[[#This Row],[Enh1]]</f>
        <v>kilo</v>
      </c>
      <c r="M49" s="32"/>
      <c r="N49" s="11" t="str">
        <f t="shared" si="8"/>
        <v>KAN</v>
      </c>
      <c r="O49" s="32"/>
      <c r="P49" s="21" t="str">
        <f t="shared" si="9"/>
        <v>0</v>
      </c>
      <c r="Q49" s="33"/>
      <c r="R49" s="21">
        <f t="shared" si="7"/>
        <v>0</v>
      </c>
      <c r="S49" s="21">
        <f t="shared" si="10"/>
        <v>0</v>
      </c>
      <c r="T49" s="21">
        <f t="shared" si="6"/>
        <v>0</v>
      </c>
      <c r="U49" s="34"/>
      <c r="V49" s="35"/>
      <c r="W49" s="10">
        <f t="shared" si="11"/>
        <v>0</v>
      </c>
    </row>
    <row r="50" spans="1:23" x14ac:dyDescent="0.2">
      <c r="A50" s="64" t="s">
        <v>68</v>
      </c>
      <c r="B50" s="37" t="s">
        <v>122</v>
      </c>
      <c r="C50" s="27">
        <v>1</v>
      </c>
      <c r="D50" s="37" t="s">
        <v>58</v>
      </c>
      <c r="E50" s="10">
        <v>75</v>
      </c>
      <c r="F50" s="42">
        <f>Tabell1[[#This Row],[Estimert ant forpakn. pr år]]*5</f>
        <v>375</v>
      </c>
      <c r="G50" s="43" t="s">
        <v>51</v>
      </c>
      <c r="H50" s="5"/>
      <c r="I50" s="46"/>
      <c r="J50" s="30"/>
      <c r="K50" s="31"/>
      <c r="L50" s="44" t="str">
        <f>Tabell1[[#This Row],[Enh1]]</f>
        <v>liter</v>
      </c>
      <c r="M50" s="32"/>
      <c r="N50" s="11" t="str">
        <f t="shared" si="8"/>
        <v>KAN</v>
      </c>
      <c r="O50" s="32"/>
      <c r="P50" s="21" t="str">
        <f t="shared" si="9"/>
        <v>0</v>
      </c>
      <c r="Q50" s="33"/>
      <c r="R50" s="21">
        <f t="shared" si="7"/>
        <v>0</v>
      </c>
      <c r="S50" s="21">
        <f t="shared" si="10"/>
        <v>0</v>
      </c>
      <c r="T50" s="21">
        <f t="shared" si="6"/>
        <v>0</v>
      </c>
      <c r="U50" s="34"/>
      <c r="V50" s="35"/>
      <c r="W50" s="10">
        <f t="shared" si="11"/>
        <v>0</v>
      </c>
    </row>
    <row r="51" spans="1:23" x14ac:dyDescent="0.2">
      <c r="A51" s="64" t="s">
        <v>68</v>
      </c>
      <c r="B51" s="37" t="s">
        <v>123</v>
      </c>
      <c r="C51" s="27">
        <v>1</v>
      </c>
      <c r="D51" s="37" t="s">
        <v>58</v>
      </c>
      <c r="E51" s="10">
        <v>19</v>
      </c>
      <c r="F51" s="42">
        <f>Tabell1[[#This Row],[Estimert ant forpakn. pr år]]*4.5</f>
        <v>85.5</v>
      </c>
      <c r="G51" s="43" t="s">
        <v>51</v>
      </c>
      <c r="H51" s="5"/>
      <c r="I51" s="46"/>
      <c r="J51" s="30"/>
      <c r="K51" s="31"/>
      <c r="L51" s="44" t="str">
        <f>Tabell1[[#This Row],[Enh1]]</f>
        <v>liter</v>
      </c>
      <c r="M51" s="32"/>
      <c r="N51" s="11" t="str">
        <f t="shared" si="8"/>
        <v>KAN</v>
      </c>
      <c r="O51" s="32"/>
      <c r="P51" s="21" t="str">
        <f t="shared" si="9"/>
        <v>0</v>
      </c>
      <c r="Q51" s="33"/>
      <c r="R51" s="21">
        <f t="shared" si="7"/>
        <v>0</v>
      </c>
      <c r="S51" s="21">
        <f t="shared" si="10"/>
        <v>0</v>
      </c>
      <c r="T51" s="21">
        <f t="shared" si="6"/>
        <v>0</v>
      </c>
      <c r="U51" s="34"/>
      <c r="V51" s="35"/>
      <c r="W51" s="10">
        <f t="shared" si="11"/>
        <v>0</v>
      </c>
    </row>
    <row r="52" spans="1:23" x14ac:dyDescent="0.2">
      <c r="A52" s="64" t="s">
        <v>68</v>
      </c>
      <c r="B52" s="37" t="s">
        <v>124</v>
      </c>
      <c r="C52" s="27">
        <v>1</v>
      </c>
      <c r="D52" s="37" t="s">
        <v>58</v>
      </c>
      <c r="E52" s="10">
        <v>64</v>
      </c>
      <c r="F52" s="42">
        <f>Tabell1[[#This Row],[Estimert ant forpakn. pr år]]*5</f>
        <v>320</v>
      </c>
      <c r="G52" s="43" t="s">
        <v>52</v>
      </c>
      <c r="H52" s="5"/>
      <c r="I52" s="46"/>
      <c r="J52" s="30"/>
      <c r="K52" s="31"/>
      <c r="L52" s="44" t="str">
        <f>Tabell1[[#This Row],[Enh1]]</f>
        <v>kilo</v>
      </c>
      <c r="M52" s="32"/>
      <c r="N52" s="11" t="str">
        <f t="shared" si="8"/>
        <v>KAN</v>
      </c>
      <c r="O52" s="32"/>
      <c r="P52" s="21" t="str">
        <f t="shared" si="9"/>
        <v>0</v>
      </c>
      <c r="Q52" s="33"/>
      <c r="R52" s="21">
        <f t="shared" si="7"/>
        <v>0</v>
      </c>
      <c r="S52" s="21">
        <f t="shared" si="10"/>
        <v>0</v>
      </c>
      <c r="T52" s="21">
        <f t="shared" si="6"/>
        <v>0</v>
      </c>
      <c r="U52" s="34"/>
      <c r="V52" s="35"/>
      <c r="W52" s="10">
        <f t="shared" si="11"/>
        <v>0</v>
      </c>
    </row>
    <row r="53" spans="1:23" x14ac:dyDescent="0.2">
      <c r="A53" s="64" t="s">
        <v>68</v>
      </c>
      <c r="B53" s="37" t="s">
        <v>125</v>
      </c>
      <c r="C53" s="27">
        <v>1</v>
      </c>
      <c r="D53" s="37" t="s">
        <v>58</v>
      </c>
      <c r="E53" s="10">
        <v>8</v>
      </c>
      <c r="F53" s="42">
        <f>Tabell1[[#This Row],[Estimert ant forpakn. pr år]]*26</f>
        <v>208</v>
      </c>
      <c r="G53" s="43" t="s">
        <v>52</v>
      </c>
      <c r="H53" s="5"/>
      <c r="I53" s="46"/>
      <c r="J53" s="30"/>
      <c r="K53" s="31"/>
      <c r="L53" s="44" t="str">
        <f>Tabell1[[#This Row],[Enh1]]</f>
        <v>kilo</v>
      </c>
      <c r="M53" s="32"/>
      <c r="N53" s="11" t="str">
        <f t="shared" si="8"/>
        <v>KAN</v>
      </c>
      <c r="O53" s="32"/>
      <c r="P53" s="21" t="str">
        <f t="shared" si="9"/>
        <v>0</v>
      </c>
      <c r="Q53" s="33"/>
      <c r="R53" s="21">
        <f t="shared" si="7"/>
        <v>0</v>
      </c>
      <c r="S53" s="21">
        <f t="shared" si="10"/>
        <v>0</v>
      </c>
      <c r="T53" s="21">
        <f t="shared" ref="T53:T73" si="12">S53-(S53*Q53)</f>
        <v>0</v>
      </c>
      <c r="U53" s="34"/>
      <c r="V53" s="35"/>
      <c r="W53" s="10">
        <f t="shared" si="11"/>
        <v>0</v>
      </c>
    </row>
    <row r="54" spans="1:23" x14ac:dyDescent="0.2">
      <c r="A54" s="64" t="s">
        <v>68</v>
      </c>
      <c r="B54" s="37" t="s">
        <v>126</v>
      </c>
      <c r="C54" s="27">
        <v>1</v>
      </c>
      <c r="D54" s="37" t="s">
        <v>58</v>
      </c>
      <c r="E54" s="10">
        <v>72</v>
      </c>
      <c r="F54" s="42">
        <f>Tabell1[[#This Row],[Estimert ant forpakn. pr år]]*5.2</f>
        <v>374.40000000000003</v>
      </c>
      <c r="G54" s="43" t="s">
        <v>52</v>
      </c>
      <c r="H54" s="5"/>
      <c r="I54" s="46"/>
      <c r="J54" s="30"/>
      <c r="K54" s="31"/>
      <c r="L54" s="44" t="str">
        <f>Tabell1[[#This Row],[Enh1]]</f>
        <v>kilo</v>
      </c>
      <c r="M54" s="32"/>
      <c r="N54" s="11" t="str">
        <f t="shared" si="8"/>
        <v>KAN</v>
      </c>
      <c r="O54" s="32"/>
      <c r="P54" s="21" t="str">
        <f t="shared" si="9"/>
        <v>0</v>
      </c>
      <c r="Q54" s="33"/>
      <c r="R54" s="21">
        <f t="shared" si="7"/>
        <v>0</v>
      </c>
      <c r="S54" s="21">
        <f t="shared" si="10"/>
        <v>0</v>
      </c>
      <c r="T54" s="21">
        <f t="shared" si="12"/>
        <v>0</v>
      </c>
      <c r="U54" s="34"/>
      <c r="V54" s="35"/>
      <c r="W54" s="10">
        <f t="shared" si="11"/>
        <v>0</v>
      </c>
    </row>
    <row r="55" spans="1:23" x14ac:dyDescent="0.2">
      <c r="A55" s="64" t="s">
        <v>68</v>
      </c>
      <c r="B55" s="37" t="s">
        <v>127</v>
      </c>
      <c r="C55" s="27">
        <v>50</v>
      </c>
      <c r="D55" s="37" t="s">
        <v>58</v>
      </c>
      <c r="E55" s="10">
        <v>45</v>
      </c>
      <c r="F55" s="42">
        <f>Tabell1[[#This Row],[Estimert ant forpakn. pr år]]*45</f>
        <v>2025</v>
      </c>
      <c r="G55" s="43" t="s">
        <v>52</v>
      </c>
      <c r="H55" s="5"/>
      <c r="I55" s="46"/>
      <c r="J55" s="30"/>
      <c r="K55" s="31"/>
      <c r="L55" s="44" t="str">
        <f>Tabell1[[#This Row],[Enh1]]</f>
        <v>kilo</v>
      </c>
      <c r="M55" s="32"/>
      <c r="N55" s="11" t="str">
        <f t="shared" si="8"/>
        <v>KAN</v>
      </c>
      <c r="O55" s="32"/>
      <c r="P55" s="21" t="str">
        <f t="shared" si="9"/>
        <v>0</v>
      </c>
      <c r="Q55" s="33"/>
      <c r="R55" s="21">
        <f t="shared" si="7"/>
        <v>0</v>
      </c>
      <c r="S55" s="21">
        <f t="shared" si="10"/>
        <v>0</v>
      </c>
      <c r="T55" s="21">
        <f t="shared" si="12"/>
        <v>0</v>
      </c>
      <c r="U55" s="34"/>
      <c r="V55" s="35"/>
      <c r="W55" s="10">
        <f t="shared" si="11"/>
        <v>0</v>
      </c>
    </row>
    <row r="56" spans="1:23" x14ac:dyDescent="0.2">
      <c r="A56" s="64" t="s">
        <v>68</v>
      </c>
      <c r="B56" s="37" t="s">
        <v>128</v>
      </c>
      <c r="C56" s="27">
        <v>1</v>
      </c>
      <c r="D56" s="37" t="s">
        <v>58</v>
      </c>
      <c r="E56" s="10">
        <v>69</v>
      </c>
      <c r="F56" s="42">
        <f>Tabell1[[#This Row],[Estimert ant forpakn. pr år]]*2</f>
        <v>138</v>
      </c>
      <c r="G56" s="43" t="s">
        <v>51</v>
      </c>
      <c r="H56" s="5"/>
      <c r="I56" s="46"/>
      <c r="J56" s="30"/>
      <c r="K56" s="31"/>
      <c r="L56" s="44" t="str">
        <f>Tabell1[[#This Row],[Enh1]]</f>
        <v>liter</v>
      </c>
      <c r="M56" s="32"/>
      <c r="N56" s="11" t="str">
        <f t="shared" si="8"/>
        <v>KAN</v>
      </c>
      <c r="O56" s="32"/>
      <c r="P56" s="21" t="str">
        <f t="shared" si="9"/>
        <v>0</v>
      </c>
      <c r="Q56" s="33"/>
      <c r="R56" s="21">
        <f t="shared" si="7"/>
        <v>0</v>
      </c>
      <c r="S56" s="21">
        <f t="shared" si="10"/>
        <v>0</v>
      </c>
      <c r="T56" s="21">
        <f t="shared" si="12"/>
        <v>0</v>
      </c>
      <c r="U56" s="34"/>
      <c r="V56" s="35"/>
      <c r="W56" s="10">
        <f t="shared" si="11"/>
        <v>0</v>
      </c>
    </row>
    <row r="57" spans="1:23" x14ac:dyDescent="0.2">
      <c r="A57" s="64" t="s">
        <v>68</v>
      </c>
      <c r="B57" s="37" t="s">
        <v>129</v>
      </c>
      <c r="C57" s="27">
        <v>1</v>
      </c>
      <c r="D57" s="37" t="s">
        <v>58</v>
      </c>
      <c r="E57" s="10">
        <v>19</v>
      </c>
      <c r="F57" s="42">
        <f>Tabell1[[#This Row],[Estimert ant forpakn. pr år]]*30</f>
        <v>570</v>
      </c>
      <c r="G57" s="43" t="s">
        <v>52</v>
      </c>
      <c r="H57" s="5"/>
      <c r="I57" s="46"/>
      <c r="J57" s="30"/>
      <c r="K57" s="31"/>
      <c r="L57" s="44" t="str">
        <f>Tabell1[[#This Row],[Enh1]]</f>
        <v>kilo</v>
      </c>
      <c r="M57" s="32"/>
      <c r="N57" s="11" t="str">
        <f t="shared" si="8"/>
        <v>KAN</v>
      </c>
      <c r="O57" s="32"/>
      <c r="P57" s="21" t="str">
        <f t="shared" si="9"/>
        <v>0</v>
      </c>
      <c r="Q57" s="33"/>
      <c r="R57" s="21">
        <f t="shared" si="7"/>
        <v>0</v>
      </c>
      <c r="S57" s="21">
        <f t="shared" si="10"/>
        <v>0</v>
      </c>
      <c r="T57" s="21">
        <f t="shared" si="12"/>
        <v>0</v>
      </c>
      <c r="U57" s="34"/>
      <c r="V57" s="35"/>
      <c r="W57" s="10">
        <f t="shared" si="11"/>
        <v>0</v>
      </c>
    </row>
    <row r="58" spans="1:23" x14ac:dyDescent="0.2">
      <c r="A58" s="64" t="s">
        <v>68</v>
      </c>
      <c r="B58" s="37" t="s">
        <v>130</v>
      </c>
      <c r="C58" s="27">
        <v>1</v>
      </c>
      <c r="D58" s="37" t="s">
        <v>58</v>
      </c>
      <c r="E58" s="10">
        <v>2</v>
      </c>
      <c r="F58" s="42">
        <f>Tabell1[[#This Row],[Estimert ant forpakn. pr år]]*12</f>
        <v>24</v>
      </c>
      <c r="G58" s="43" t="s">
        <v>52</v>
      </c>
      <c r="H58" s="5"/>
      <c r="I58" s="46"/>
      <c r="J58" s="30"/>
      <c r="K58" s="31"/>
      <c r="L58" s="44" t="str">
        <f>Tabell1[[#This Row],[Enh1]]</f>
        <v>kilo</v>
      </c>
      <c r="M58" s="32"/>
      <c r="N58" s="11" t="str">
        <f t="shared" si="8"/>
        <v>KAN</v>
      </c>
      <c r="O58" s="32"/>
      <c r="P58" s="21" t="str">
        <f t="shared" si="9"/>
        <v>0</v>
      </c>
      <c r="Q58" s="33"/>
      <c r="R58" s="21">
        <f t="shared" si="7"/>
        <v>0</v>
      </c>
      <c r="S58" s="21">
        <f t="shared" si="10"/>
        <v>0</v>
      </c>
      <c r="T58" s="21">
        <f t="shared" si="12"/>
        <v>0</v>
      </c>
      <c r="U58" s="34"/>
      <c r="V58" s="35"/>
      <c r="W58" s="10">
        <f t="shared" si="11"/>
        <v>0</v>
      </c>
    </row>
    <row r="59" spans="1:23" x14ac:dyDescent="0.2">
      <c r="A59" s="64" t="s">
        <v>68</v>
      </c>
      <c r="B59" s="37" t="s">
        <v>131</v>
      </c>
      <c r="C59" s="27">
        <v>1</v>
      </c>
      <c r="D59" s="37" t="s">
        <v>58</v>
      </c>
      <c r="E59" s="10">
        <v>104</v>
      </c>
      <c r="F59" s="42">
        <f>Tabell1[[#This Row],[Estimert ant forpakn. pr år]]*30</f>
        <v>3120</v>
      </c>
      <c r="G59" s="43" t="s">
        <v>52</v>
      </c>
      <c r="H59" s="5"/>
      <c r="I59" s="46"/>
      <c r="J59" s="30"/>
      <c r="K59" s="31"/>
      <c r="L59" s="44" t="str">
        <f>Tabell1[[#This Row],[Enh1]]</f>
        <v>kilo</v>
      </c>
      <c r="M59" s="32"/>
      <c r="N59" s="11" t="str">
        <f t="shared" si="8"/>
        <v>KAN</v>
      </c>
      <c r="O59" s="32"/>
      <c r="P59" s="21" t="str">
        <f t="shared" si="9"/>
        <v>0</v>
      </c>
      <c r="Q59" s="33"/>
      <c r="R59" s="21">
        <f t="shared" si="7"/>
        <v>0</v>
      </c>
      <c r="S59" s="21">
        <f t="shared" si="10"/>
        <v>0</v>
      </c>
      <c r="T59" s="21">
        <f t="shared" si="12"/>
        <v>0</v>
      </c>
      <c r="U59" s="34"/>
      <c r="V59" s="35"/>
      <c r="W59" s="10">
        <f t="shared" si="11"/>
        <v>0</v>
      </c>
    </row>
    <row r="60" spans="1:23" x14ac:dyDescent="0.2">
      <c r="A60" s="64" t="s">
        <v>68</v>
      </c>
      <c r="B60" s="37" t="s">
        <v>132</v>
      </c>
      <c r="C60" s="27">
        <v>1</v>
      </c>
      <c r="D60" s="37" t="s">
        <v>58</v>
      </c>
      <c r="E60" s="10">
        <v>19</v>
      </c>
      <c r="F60" s="42">
        <f>Tabell1[[#This Row],[Estimert ant forpakn. pr år]]*12</f>
        <v>228</v>
      </c>
      <c r="G60" s="43" t="s">
        <v>52</v>
      </c>
      <c r="H60" s="5"/>
      <c r="I60" s="46"/>
      <c r="J60" s="30"/>
      <c r="K60" s="31"/>
      <c r="L60" s="44" t="str">
        <f>Tabell1[[#This Row],[Enh1]]</f>
        <v>kilo</v>
      </c>
      <c r="M60" s="32"/>
      <c r="N60" s="11" t="str">
        <f t="shared" si="8"/>
        <v>KAN</v>
      </c>
      <c r="O60" s="32"/>
      <c r="P60" s="21" t="str">
        <f t="shared" si="9"/>
        <v>0</v>
      </c>
      <c r="Q60" s="33"/>
      <c r="R60" s="21">
        <f t="shared" si="7"/>
        <v>0</v>
      </c>
      <c r="S60" s="21">
        <f t="shared" si="10"/>
        <v>0</v>
      </c>
      <c r="T60" s="21">
        <f t="shared" si="12"/>
        <v>0</v>
      </c>
      <c r="U60" s="34"/>
      <c r="V60" s="35"/>
      <c r="W60" s="10">
        <f t="shared" si="11"/>
        <v>0</v>
      </c>
    </row>
    <row r="61" spans="1:23" x14ac:dyDescent="0.2">
      <c r="A61" s="64" t="s">
        <v>68</v>
      </c>
      <c r="B61" s="37" t="s">
        <v>133</v>
      </c>
      <c r="C61" s="27">
        <v>25</v>
      </c>
      <c r="D61" s="37" t="s">
        <v>58</v>
      </c>
      <c r="E61" s="10">
        <v>20</v>
      </c>
      <c r="F61" s="42">
        <f>Tabell1[[#This Row],[Estimert ant forpakn. pr år]]*5</f>
        <v>100</v>
      </c>
      <c r="G61" s="43" t="s">
        <v>51</v>
      </c>
      <c r="H61" s="5"/>
      <c r="I61" s="46"/>
      <c r="J61" s="30"/>
      <c r="K61" s="31"/>
      <c r="L61" s="44" t="str">
        <f>Tabell1[[#This Row],[Enh1]]</f>
        <v>liter</v>
      </c>
      <c r="M61" s="32"/>
      <c r="N61" s="11" t="str">
        <f t="shared" si="8"/>
        <v>KAN</v>
      </c>
      <c r="O61" s="32"/>
      <c r="P61" s="21" t="str">
        <f t="shared" si="9"/>
        <v>0</v>
      </c>
      <c r="Q61" s="33"/>
      <c r="R61" s="21">
        <f t="shared" si="7"/>
        <v>0</v>
      </c>
      <c r="S61" s="21">
        <f t="shared" si="10"/>
        <v>0</v>
      </c>
      <c r="T61" s="21">
        <f t="shared" si="12"/>
        <v>0</v>
      </c>
      <c r="U61" s="34"/>
      <c r="V61" s="35"/>
      <c r="W61" s="10">
        <f t="shared" si="11"/>
        <v>0</v>
      </c>
    </row>
    <row r="62" spans="1:23" x14ac:dyDescent="0.2">
      <c r="A62" s="64" t="s">
        <v>68</v>
      </c>
      <c r="B62" s="37" t="s">
        <v>134</v>
      </c>
      <c r="C62" s="27">
        <v>25</v>
      </c>
      <c r="D62" s="37" t="s">
        <v>58</v>
      </c>
      <c r="E62" s="10">
        <v>10</v>
      </c>
      <c r="F62" s="42">
        <f>Tabell1[[#This Row],[Estimert ant forpakn. pr år]]*5</f>
        <v>50</v>
      </c>
      <c r="G62" s="43" t="s">
        <v>51</v>
      </c>
      <c r="H62" s="5"/>
      <c r="I62" s="46"/>
      <c r="J62" s="30"/>
      <c r="K62" s="30"/>
      <c r="L62" s="45" t="str">
        <f>Tabell1[[#This Row],[Enh1]]</f>
        <v>liter</v>
      </c>
      <c r="M62" s="32"/>
      <c r="N62" s="11" t="str">
        <f t="shared" si="8"/>
        <v>KAN</v>
      </c>
      <c r="O62" s="32"/>
      <c r="P62" s="21" t="str">
        <f t="shared" si="9"/>
        <v>0</v>
      </c>
      <c r="Q62" s="33"/>
      <c r="R62" s="21">
        <f t="shared" si="7"/>
        <v>0</v>
      </c>
      <c r="S62" s="21">
        <f t="shared" si="10"/>
        <v>0</v>
      </c>
      <c r="T62" s="21">
        <f t="shared" si="12"/>
        <v>0</v>
      </c>
      <c r="U62" s="34"/>
      <c r="V62" s="35"/>
      <c r="W62" s="10">
        <f t="shared" si="11"/>
        <v>0</v>
      </c>
    </row>
    <row r="63" spans="1:23" x14ac:dyDescent="0.2">
      <c r="A63" s="64" t="s">
        <v>68</v>
      </c>
      <c r="B63" s="37" t="s">
        <v>135</v>
      </c>
      <c r="C63" s="27">
        <v>50</v>
      </c>
      <c r="D63" s="37" t="s">
        <v>59</v>
      </c>
      <c r="E63" s="10">
        <v>13</v>
      </c>
      <c r="F63" s="42">
        <f>Tabell1[[#This Row],[Estimert ant forpakn. pr år]]*4.5</f>
        <v>58.5</v>
      </c>
      <c r="G63" s="43" t="s">
        <v>52</v>
      </c>
      <c r="H63" s="5"/>
      <c r="I63" s="46"/>
      <c r="J63" s="30"/>
      <c r="K63" s="30"/>
      <c r="L63" s="45" t="str">
        <f>Tabell1[[#This Row],[Enh1]]</f>
        <v>kilo</v>
      </c>
      <c r="M63" s="32"/>
      <c r="N63" s="11" t="str">
        <f t="shared" si="8"/>
        <v>KAP</v>
      </c>
      <c r="O63" s="32"/>
      <c r="P63" s="21" t="str">
        <f t="shared" si="9"/>
        <v>0</v>
      </c>
      <c r="Q63" s="33"/>
      <c r="R63" s="21">
        <f t="shared" si="7"/>
        <v>0</v>
      </c>
      <c r="S63" s="21">
        <f t="shared" si="10"/>
        <v>0</v>
      </c>
      <c r="T63" s="21">
        <f t="shared" si="12"/>
        <v>0</v>
      </c>
      <c r="U63" s="34"/>
      <c r="V63" s="35"/>
      <c r="W63" s="10">
        <f t="shared" si="11"/>
        <v>0</v>
      </c>
    </row>
    <row r="64" spans="1:23" x14ac:dyDescent="0.2">
      <c r="A64" s="64" t="s">
        <v>68</v>
      </c>
      <c r="B64" s="37" t="s">
        <v>136</v>
      </c>
      <c r="C64" s="27">
        <v>25</v>
      </c>
      <c r="D64" s="37" t="s">
        <v>59</v>
      </c>
      <c r="E64" s="10">
        <v>5</v>
      </c>
      <c r="F64" s="42">
        <f>Tabell1[[#This Row],[Estimert ant forpakn. pr år]]*4.5</f>
        <v>22.5</v>
      </c>
      <c r="G64" s="43" t="s">
        <v>52</v>
      </c>
      <c r="H64" s="5"/>
      <c r="I64" s="46"/>
      <c r="J64" s="30"/>
      <c r="K64" s="31"/>
      <c r="L64" s="44" t="str">
        <f>Tabell1[[#This Row],[Enh1]]</f>
        <v>kilo</v>
      </c>
      <c r="M64" s="32"/>
      <c r="N64" s="11" t="str">
        <f t="shared" si="8"/>
        <v>KAP</v>
      </c>
      <c r="O64" s="32"/>
      <c r="P64" s="21" t="str">
        <f t="shared" si="9"/>
        <v>0</v>
      </c>
      <c r="Q64" s="33"/>
      <c r="R64" s="21">
        <f t="shared" si="7"/>
        <v>0</v>
      </c>
      <c r="S64" s="21">
        <f t="shared" si="10"/>
        <v>0</v>
      </c>
      <c r="T64" s="21">
        <f t="shared" si="12"/>
        <v>0</v>
      </c>
      <c r="U64" s="34"/>
      <c r="V64" s="35"/>
      <c r="W64" s="10">
        <f t="shared" si="11"/>
        <v>0</v>
      </c>
    </row>
    <row r="65" spans="1:23" x14ac:dyDescent="0.2">
      <c r="A65" s="64" t="s">
        <v>68</v>
      </c>
      <c r="B65" s="38" t="s">
        <v>137</v>
      </c>
      <c r="C65" s="27">
        <v>25</v>
      </c>
      <c r="D65" s="37" t="s">
        <v>60</v>
      </c>
      <c r="E65" s="10">
        <v>5</v>
      </c>
      <c r="F65" s="42">
        <f>Tabell1[[#This Row],[Estimert ant forpakn. pr år]]*1.36</f>
        <v>6.8000000000000007</v>
      </c>
      <c r="G65" s="43" t="s">
        <v>52</v>
      </c>
      <c r="H65" s="5"/>
      <c r="I65" s="46"/>
      <c r="J65" s="30"/>
      <c r="K65" s="31"/>
      <c r="L65" s="44" t="str">
        <f>Tabell1[[#This Row],[Enh1]]</f>
        <v>kilo</v>
      </c>
      <c r="M65" s="32"/>
      <c r="N65" s="11" t="str">
        <f t="shared" si="8"/>
        <v>kg</v>
      </c>
      <c r="O65" s="32"/>
      <c r="P65" s="21" t="str">
        <f t="shared" si="9"/>
        <v>0</v>
      </c>
      <c r="Q65" s="33"/>
      <c r="R65" s="21">
        <f t="shared" si="7"/>
        <v>0</v>
      </c>
      <c r="S65" s="21">
        <f t="shared" si="10"/>
        <v>0</v>
      </c>
      <c r="T65" s="21">
        <f t="shared" si="12"/>
        <v>0</v>
      </c>
      <c r="U65" s="34"/>
      <c r="V65" s="35"/>
      <c r="W65" s="10">
        <f t="shared" si="11"/>
        <v>0</v>
      </c>
    </row>
    <row r="66" spans="1:23" x14ac:dyDescent="0.2">
      <c r="A66" s="64" t="s">
        <v>68</v>
      </c>
      <c r="B66" s="37" t="s">
        <v>138</v>
      </c>
      <c r="C66" s="27">
        <v>1</v>
      </c>
      <c r="D66" s="37" t="s">
        <v>61</v>
      </c>
      <c r="E66" s="10">
        <v>5</v>
      </c>
      <c r="F66" s="42">
        <f>Tabell1[[#This Row],[Estimert ant forpakn. pr år]]*5</f>
        <v>25</v>
      </c>
      <c r="G66" s="43" t="s">
        <v>51</v>
      </c>
      <c r="H66" s="5"/>
      <c r="I66" s="46"/>
      <c r="J66" s="30"/>
      <c r="K66" s="31"/>
      <c r="L66" s="44" t="str">
        <f>Tabell1[[#This Row],[Enh1]]</f>
        <v>liter</v>
      </c>
      <c r="M66" s="32"/>
      <c r="N66" s="11" t="str">
        <f t="shared" si="8"/>
        <v>Liter</v>
      </c>
      <c r="O66" s="32"/>
      <c r="P66" s="21" t="str">
        <f t="shared" si="9"/>
        <v>0</v>
      </c>
      <c r="Q66" s="33"/>
      <c r="R66" s="21">
        <f t="shared" si="7"/>
        <v>0</v>
      </c>
      <c r="S66" s="21">
        <f t="shared" si="10"/>
        <v>0</v>
      </c>
      <c r="T66" s="21">
        <f t="shared" si="12"/>
        <v>0</v>
      </c>
      <c r="U66" s="34"/>
      <c r="V66" s="35"/>
      <c r="W66" s="10">
        <f t="shared" si="11"/>
        <v>0</v>
      </c>
    </row>
    <row r="67" spans="1:23" x14ac:dyDescent="0.2">
      <c r="A67" s="64" t="s">
        <v>68</v>
      </c>
      <c r="B67" s="37" t="s">
        <v>139</v>
      </c>
      <c r="C67" s="27">
        <v>1</v>
      </c>
      <c r="D67" s="37" t="s">
        <v>61</v>
      </c>
      <c r="E67" s="10">
        <v>5</v>
      </c>
      <c r="F67" s="42">
        <f>Tabell1[[#This Row],[Estimert ant forpakn. pr år]]*1</f>
        <v>5</v>
      </c>
      <c r="G67" s="43" t="s">
        <v>51</v>
      </c>
      <c r="H67" s="5"/>
      <c r="I67" s="46"/>
      <c r="J67" s="30"/>
      <c r="K67" s="31"/>
      <c r="L67" s="44" t="str">
        <f>Tabell1[[#This Row],[Enh1]]</f>
        <v>liter</v>
      </c>
      <c r="M67" s="32"/>
      <c r="N67" s="11" t="str">
        <f t="shared" si="8"/>
        <v>Liter</v>
      </c>
      <c r="O67" s="32"/>
      <c r="P67" s="21" t="str">
        <f t="shared" si="9"/>
        <v>0</v>
      </c>
      <c r="Q67" s="33"/>
      <c r="R67" s="21">
        <f t="shared" si="7"/>
        <v>0</v>
      </c>
      <c r="S67" s="21">
        <f t="shared" si="10"/>
        <v>0</v>
      </c>
      <c r="T67" s="21">
        <f t="shared" si="12"/>
        <v>0</v>
      </c>
      <c r="U67" s="34"/>
      <c r="V67" s="35"/>
      <c r="W67" s="10">
        <f t="shared" si="11"/>
        <v>0</v>
      </c>
    </row>
    <row r="68" spans="1:23" x14ac:dyDescent="0.2">
      <c r="A68" s="64" t="s">
        <v>68</v>
      </c>
      <c r="B68" s="37" t="s">
        <v>107</v>
      </c>
      <c r="C68" s="27">
        <v>32</v>
      </c>
      <c r="D68" s="37" t="s">
        <v>48</v>
      </c>
      <c r="E68" s="10">
        <v>16</v>
      </c>
      <c r="F68" s="42">
        <f>Tabell1[[#This Row],[Estimert ant forpakn. pr år]]*20</f>
        <v>320</v>
      </c>
      <c r="G68" s="43" t="s">
        <v>7</v>
      </c>
      <c r="H68" s="5"/>
      <c r="I68" s="46"/>
      <c r="J68" s="30"/>
      <c r="K68" s="31"/>
      <c r="L68" s="44" t="str">
        <f>Tabell1[[#This Row],[Enh1]]</f>
        <v>STK</v>
      </c>
      <c r="M68" s="32"/>
      <c r="N68" s="11" t="str">
        <f t="shared" si="8"/>
        <v>PK</v>
      </c>
      <c r="O68" s="32"/>
      <c r="P68" s="21" t="str">
        <f t="shared" si="9"/>
        <v>0</v>
      </c>
      <c r="Q68" s="33"/>
      <c r="R68" s="21">
        <f t="shared" ref="R68:R99" si="13">O68-(O68*Q68)</f>
        <v>0</v>
      </c>
      <c r="S68" s="21">
        <f t="shared" si="10"/>
        <v>0</v>
      </c>
      <c r="T68" s="21">
        <f t="shared" si="12"/>
        <v>0</v>
      </c>
      <c r="U68" s="34"/>
      <c r="V68" s="35"/>
      <c r="W68" s="10">
        <f t="shared" si="11"/>
        <v>0</v>
      </c>
    </row>
    <row r="69" spans="1:23" x14ac:dyDescent="0.2">
      <c r="A69" s="64" t="s">
        <v>68</v>
      </c>
      <c r="B69" s="37" t="s">
        <v>140</v>
      </c>
      <c r="C69" s="27">
        <v>25</v>
      </c>
      <c r="D69" s="37" t="s">
        <v>48</v>
      </c>
      <c r="E69" s="10">
        <v>34</v>
      </c>
      <c r="F69" s="42">
        <f>Tabell1[[#This Row],[Estimert ant forpakn. pr år]]*100</f>
        <v>3400</v>
      </c>
      <c r="G69" s="43" t="s">
        <v>7</v>
      </c>
      <c r="H69" s="5"/>
      <c r="I69" s="46"/>
      <c r="J69" s="30"/>
      <c r="K69" s="31"/>
      <c r="L69" s="44" t="str">
        <f>Tabell1[[#This Row],[Enh1]]</f>
        <v>STK</v>
      </c>
      <c r="M69" s="32"/>
      <c r="N69" s="11" t="str">
        <f t="shared" ref="N69:N100" si="14">D69</f>
        <v>PK</v>
      </c>
      <c r="O69" s="32"/>
      <c r="P69" s="21" t="str">
        <f t="shared" ref="P69:P100" si="15">IF(M69="","0",O69/M69)</f>
        <v>0</v>
      </c>
      <c r="Q69" s="33"/>
      <c r="R69" s="21">
        <f t="shared" si="13"/>
        <v>0</v>
      </c>
      <c r="S69" s="21">
        <f t="shared" ref="S69:S100" si="16">F69*P69</f>
        <v>0</v>
      </c>
      <c r="T69" s="21">
        <f t="shared" si="12"/>
        <v>0</v>
      </c>
      <c r="U69" s="34"/>
      <c r="V69" s="35"/>
      <c r="W69" s="10">
        <f t="shared" ref="W69:W100" si="17">IF(V69="Ja",E69*1,0)</f>
        <v>0</v>
      </c>
    </row>
    <row r="70" spans="1:23" x14ac:dyDescent="0.2">
      <c r="A70" s="64" t="s">
        <v>68</v>
      </c>
      <c r="B70" s="37" t="s">
        <v>141</v>
      </c>
      <c r="C70" s="27">
        <v>1</v>
      </c>
      <c r="D70" s="37" t="s">
        <v>48</v>
      </c>
      <c r="E70" s="10">
        <v>144</v>
      </c>
      <c r="F70" s="42">
        <f>Tabell1[[#This Row],[Estimert ant forpakn. pr år]]*46</f>
        <v>6624</v>
      </c>
      <c r="G70" s="43" t="s">
        <v>7</v>
      </c>
      <c r="H70" s="5"/>
      <c r="I70" s="46"/>
      <c r="J70" s="30"/>
      <c r="K70" s="31"/>
      <c r="L70" s="44" t="str">
        <f>Tabell1[[#This Row],[Enh1]]</f>
        <v>STK</v>
      </c>
      <c r="M70" s="32"/>
      <c r="N70" s="11" t="str">
        <f t="shared" si="14"/>
        <v>PK</v>
      </c>
      <c r="O70" s="32"/>
      <c r="P70" s="21" t="str">
        <f t="shared" si="15"/>
        <v>0</v>
      </c>
      <c r="Q70" s="33"/>
      <c r="R70" s="21">
        <f t="shared" si="13"/>
        <v>0</v>
      </c>
      <c r="S70" s="21">
        <f t="shared" si="16"/>
        <v>0</v>
      </c>
      <c r="T70" s="21">
        <f t="shared" si="12"/>
        <v>0</v>
      </c>
      <c r="U70" s="34"/>
      <c r="V70" s="35"/>
      <c r="W70" s="10">
        <f t="shared" si="17"/>
        <v>0</v>
      </c>
    </row>
    <row r="71" spans="1:23" x14ac:dyDescent="0.2">
      <c r="A71" s="64" t="s">
        <v>68</v>
      </c>
      <c r="B71" s="37" t="s">
        <v>108</v>
      </c>
      <c r="C71" s="27">
        <v>200</v>
      </c>
      <c r="D71" s="37" t="s">
        <v>48</v>
      </c>
      <c r="E71" s="10">
        <v>80</v>
      </c>
      <c r="F71" s="42">
        <f>Tabell1[[#This Row],[Estimert ant forpakn. pr år]]*2</f>
        <v>160</v>
      </c>
      <c r="G71" s="43" t="s">
        <v>7</v>
      </c>
      <c r="H71" s="5"/>
      <c r="I71" s="46"/>
      <c r="J71" s="30"/>
      <c r="K71" s="31"/>
      <c r="L71" s="44" t="str">
        <f>Tabell1[[#This Row],[Enh1]]</f>
        <v>STK</v>
      </c>
      <c r="M71" s="32"/>
      <c r="N71" s="11" t="str">
        <f t="shared" si="14"/>
        <v>PK</v>
      </c>
      <c r="O71" s="32"/>
      <c r="P71" s="21" t="str">
        <f t="shared" si="15"/>
        <v>0</v>
      </c>
      <c r="Q71" s="33"/>
      <c r="R71" s="21">
        <f t="shared" si="13"/>
        <v>0</v>
      </c>
      <c r="S71" s="21">
        <f t="shared" si="16"/>
        <v>0</v>
      </c>
      <c r="T71" s="21">
        <f t="shared" si="12"/>
        <v>0</v>
      </c>
      <c r="U71" s="34"/>
      <c r="V71" s="35"/>
      <c r="W71" s="10">
        <f t="shared" si="17"/>
        <v>0</v>
      </c>
    </row>
    <row r="72" spans="1:23" x14ac:dyDescent="0.2">
      <c r="A72" s="64" t="s">
        <v>68</v>
      </c>
      <c r="B72" s="37" t="s">
        <v>142</v>
      </c>
      <c r="C72" s="27">
        <v>1</v>
      </c>
      <c r="D72" s="37" t="s">
        <v>62</v>
      </c>
      <c r="E72" s="10">
        <v>45</v>
      </c>
      <c r="F72" s="42">
        <f>Tabell1[[#This Row],[Estimert ant forpakn. pr år]]*10</f>
        <v>450</v>
      </c>
      <c r="G72" s="43" t="s">
        <v>52</v>
      </c>
      <c r="H72" s="5"/>
      <c r="I72" s="46"/>
      <c r="J72" s="30"/>
      <c r="K72" s="31"/>
      <c r="L72" s="44" t="str">
        <f>Tabell1[[#This Row],[Enh1]]</f>
        <v>kilo</v>
      </c>
      <c r="M72" s="32"/>
      <c r="N72" s="11" t="str">
        <f t="shared" si="14"/>
        <v>SKK</v>
      </c>
      <c r="O72" s="32"/>
      <c r="P72" s="21" t="str">
        <f t="shared" si="15"/>
        <v>0</v>
      </c>
      <c r="Q72" s="33"/>
      <c r="R72" s="21">
        <f t="shared" si="13"/>
        <v>0</v>
      </c>
      <c r="S72" s="21">
        <f t="shared" si="16"/>
        <v>0</v>
      </c>
      <c r="T72" s="21">
        <f t="shared" si="12"/>
        <v>0</v>
      </c>
      <c r="U72" s="34"/>
      <c r="V72" s="35"/>
      <c r="W72" s="10">
        <f t="shared" si="17"/>
        <v>0</v>
      </c>
    </row>
    <row r="73" spans="1:23" x14ac:dyDescent="0.2">
      <c r="A73" s="64" t="s">
        <v>68</v>
      </c>
      <c r="B73" s="37" t="s">
        <v>143</v>
      </c>
      <c r="C73" s="27">
        <v>1</v>
      </c>
      <c r="D73" s="37" t="s">
        <v>62</v>
      </c>
      <c r="E73" s="10">
        <v>30</v>
      </c>
      <c r="F73" s="42">
        <f>Tabell1[[#This Row],[Estimert ant forpakn. pr år]]*12</f>
        <v>360</v>
      </c>
      <c r="G73" s="43" t="s">
        <v>52</v>
      </c>
      <c r="H73" s="5"/>
      <c r="I73" s="46"/>
      <c r="J73" s="30"/>
      <c r="K73" s="31"/>
      <c r="L73" s="44" t="str">
        <f>Tabell1[[#This Row],[Enh1]]</f>
        <v>kilo</v>
      </c>
      <c r="M73" s="32"/>
      <c r="N73" s="11" t="str">
        <f t="shared" si="14"/>
        <v>SKK</v>
      </c>
      <c r="O73" s="32"/>
      <c r="P73" s="21" t="str">
        <f t="shared" si="15"/>
        <v>0</v>
      </c>
      <c r="Q73" s="33"/>
      <c r="R73" s="21">
        <f t="shared" si="13"/>
        <v>0</v>
      </c>
      <c r="S73" s="21">
        <f t="shared" si="16"/>
        <v>0</v>
      </c>
      <c r="T73" s="21">
        <f t="shared" si="12"/>
        <v>0</v>
      </c>
      <c r="U73" s="34"/>
      <c r="V73" s="35"/>
      <c r="W73" s="10">
        <f t="shared" si="17"/>
        <v>0</v>
      </c>
    </row>
    <row r="74" spans="1:23" x14ac:dyDescent="0.2">
      <c r="A74" s="64" t="s">
        <v>68</v>
      </c>
      <c r="B74" s="37" t="s">
        <v>144</v>
      </c>
      <c r="C74" s="27">
        <v>200</v>
      </c>
      <c r="D74" s="37" t="s">
        <v>62</v>
      </c>
      <c r="E74" s="10">
        <v>30</v>
      </c>
      <c r="F74" s="42">
        <f>Tabell1[[#This Row],[Estimert ant forpakn. pr år]]*12</f>
        <v>360</v>
      </c>
      <c r="G74" s="43" t="s">
        <v>52</v>
      </c>
      <c r="H74" s="5"/>
      <c r="I74" s="46"/>
      <c r="J74" s="30"/>
      <c r="K74" s="31"/>
      <c r="L74" s="44" t="str">
        <f>Tabell1[[#This Row],[Enh1]]</f>
        <v>kilo</v>
      </c>
      <c r="M74" s="32"/>
      <c r="N74" s="11" t="str">
        <f t="shared" si="14"/>
        <v>SKK</v>
      </c>
      <c r="O74" s="32"/>
      <c r="P74" s="21" t="str">
        <f t="shared" si="15"/>
        <v>0</v>
      </c>
      <c r="Q74" s="33"/>
      <c r="R74" s="21">
        <f t="shared" si="13"/>
        <v>0</v>
      </c>
      <c r="S74" s="21">
        <f t="shared" si="16"/>
        <v>0</v>
      </c>
      <c r="T74" s="21">
        <f t="shared" ref="T74:T86" si="18">S74-(S74*Q74)</f>
        <v>0</v>
      </c>
      <c r="U74" s="34"/>
      <c r="V74" s="35"/>
      <c r="W74" s="10">
        <f t="shared" si="17"/>
        <v>0</v>
      </c>
    </row>
    <row r="75" spans="1:23" x14ac:dyDescent="0.2">
      <c r="A75" s="64" t="s">
        <v>68</v>
      </c>
      <c r="B75" s="37" t="s">
        <v>145</v>
      </c>
      <c r="C75" s="27">
        <v>25</v>
      </c>
      <c r="D75" s="37" t="s">
        <v>7</v>
      </c>
      <c r="E75" s="10">
        <v>12</v>
      </c>
      <c r="F75" s="42">
        <f>Tabell1[[#This Row],[Estimert ant forpakn. pr år]]*4.5</f>
        <v>54</v>
      </c>
      <c r="G75" s="43" t="s">
        <v>52</v>
      </c>
      <c r="H75" s="5"/>
      <c r="I75" s="46"/>
      <c r="J75" s="30"/>
      <c r="K75" s="31"/>
      <c r="L75" s="44" t="str">
        <f>Tabell1[[#This Row],[Enh1]]</f>
        <v>kilo</v>
      </c>
      <c r="M75" s="32"/>
      <c r="N75" s="11" t="str">
        <f t="shared" si="14"/>
        <v>STK</v>
      </c>
      <c r="O75" s="32"/>
      <c r="P75" s="21" t="str">
        <f t="shared" si="15"/>
        <v>0</v>
      </c>
      <c r="Q75" s="33"/>
      <c r="R75" s="21">
        <f t="shared" si="13"/>
        <v>0</v>
      </c>
      <c r="S75" s="21">
        <f t="shared" si="16"/>
        <v>0</v>
      </c>
      <c r="T75" s="21">
        <f t="shared" si="18"/>
        <v>0</v>
      </c>
      <c r="U75" s="34"/>
      <c r="V75" s="35"/>
      <c r="W75" s="10">
        <f t="shared" si="17"/>
        <v>0</v>
      </c>
    </row>
    <row r="76" spans="1:23" x14ac:dyDescent="0.2">
      <c r="A76" s="64" t="s">
        <v>68</v>
      </c>
      <c r="B76" s="37" t="s">
        <v>146</v>
      </c>
      <c r="C76" s="27">
        <v>25</v>
      </c>
      <c r="D76" s="37" t="s">
        <v>7</v>
      </c>
      <c r="E76" s="10">
        <v>68</v>
      </c>
      <c r="F76" s="42">
        <f>Tabell1[[#This Row],[Estimert ant forpakn. pr år]]*3</f>
        <v>204</v>
      </c>
      <c r="G76" s="43" t="s">
        <v>52</v>
      </c>
      <c r="H76" s="5"/>
      <c r="I76" s="46"/>
      <c r="J76" s="30"/>
      <c r="K76" s="31"/>
      <c r="L76" s="44" t="str">
        <f>Tabell1[[#This Row],[Enh1]]</f>
        <v>kilo</v>
      </c>
      <c r="M76" s="32"/>
      <c r="N76" s="11" t="str">
        <f t="shared" si="14"/>
        <v>STK</v>
      </c>
      <c r="O76" s="32"/>
      <c r="P76" s="21" t="str">
        <f t="shared" si="15"/>
        <v>0</v>
      </c>
      <c r="Q76" s="33"/>
      <c r="R76" s="21">
        <f t="shared" si="13"/>
        <v>0</v>
      </c>
      <c r="S76" s="21">
        <f t="shared" si="16"/>
        <v>0</v>
      </c>
      <c r="T76" s="21">
        <f t="shared" si="18"/>
        <v>0</v>
      </c>
      <c r="U76" s="34"/>
      <c r="V76" s="35"/>
      <c r="W76" s="10">
        <f t="shared" si="17"/>
        <v>0</v>
      </c>
    </row>
    <row r="77" spans="1:23" x14ac:dyDescent="0.2">
      <c r="A77" s="64" t="s">
        <v>68</v>
      </c>
      <c r="B77" s="37" t="s">
        <v>147</v>
      </c>
      <c r="C77" s="27">
        <v>8</v>
      </c>
      <c r="D77" s="37" t="s">
        <v>7</v>
      </c>
      <c r="E77" s="10">
        <v>32</v>
      </c>
      <c r="F77" s="42">
        <f>Tabell1[[#This Row],[Estimert ant forpakn. pr år]]*2.6</f>
        <v>83.2</v>
      </c>
      <c r="G77" s="43" t="s">
        <v>52</v>
      </c>
      <c r="H77" s="5"/>
      <c r="I77" s="46"/>
      <c r="J77" s="30"/>
      <c r="K77" s="31"/>
      <c r="L77" s="44" t="str">
        <f>Tabell1[[#This Row],[Enh1]]</f>
        <v>kilo</v>
      </c>
      <c r="M77" s="32"/>
      <c r="N77" s="11" t="str">
        <f t="shared" si="14"/>
        <v>STK</v>
      </c>
      <c r="O77" s="32"/>
      <c r="P77" s="21" t="str">
        <f t="shared" si="15"/>
        <v>0</v>
      </c>
      <c r="Q77" s="33"/>
      <c r="R77" s="21">
        <f t="shared" si="13"/>
        <v>0</v>
      </c>
      <c r="S77" s="21">
        <f t="shared" si="16"/>
        <v>0</v>
      </c>
      <c r="T77" s="21">
        <f t="shared" si="18"/>
        <v>0</v>
      </c>
      <c r="U77" s="34"/>
      <c r="V77" s="35"/>
      <c r="W77" s="10">
        <f t="shared" si="17"/>
        <v>0</v>
      </c>
    </row>
    <row r="78" spans="1:23" x14ac:dyDescent="0.2">
      <c r="A78" s="64" t="s">
        <v>68</v>
      </c>
      <c r="B78" s="37" t="s">
        <v>148</v>
      </c>
      <c r="C78" s="27">
        <v>150</v>
      </c>
      <c r="D78" s="37" t="s">
        <v>7</v>
      </c>
      <c r="E78" s="10">
        <v>52</v>
      </c>
      <c r="F78" s="42">
        <f>Tabell1[[#This Row],[Estimert ant forpakn. pr år]]*4.5</f>
        <v>234</v>
      </c>
      <c r="G78" s="43" t="s">
        <v>52</v>
      </c>
      <c r="H78" s="5"/>
      <c r="I78" s="46"/>
      <c r="J78" s="30"/>
      <c r="K78" s="31"/>
      <c r="L78" s="44" t="str">
        <f>Tabell1[[#This Row],[Enh1]]</f>
        <v>kilo</v>
      </c>
      <c r="M78" s="32"/>
      <c r="N78" s="11" t="str">
        <f t="shared" si="14"/>
        <v>STK</v>
      </c>
      <c r="O78" s="32"/>
      <c r="P78" s="21" t="str">
        <f t="shared" si="15"/>
        <v>0</v>
      </c>
      <c r="Q78" s="33"/>
      <c r="R78" s="21">
        <f t="shared" si="13"/>
        <v>0</v>
      </c>
      <c r="S78" s="21">
        <f t="shared" si="16"/>
        <v>0</v>
      </c>
      <c r="T78" s="21">
        <f t="shared" si="18"/>
        <v>0</v>
      </c>
      <c r="U78" s="34"/>
      <c r="V78" s="35"/>
      <c r="W78" s="10">
        <f t="shared" si="17"/>
        <v>0</v>
      </c>
    </row>
    <row r="79" spans="1:23" x14ac:dyDescent="0.2">
      <c r="A79" s="64" t="s">
        <v>68</v>
      </c>
      <c r="B79" s="37" t="s">
        <v>149</v>
      </c>
      <c r="C79" s="27">
        <v>500</v>
      </c>
      <c r="D79" s="37" t="s">
        <v>7</v>
      </c>
      <c r="E79" s="10">
        <v>20</v>
      </c>
      <c r="F79" s="42">
        <f>Tabell1[[#This Row],[Estimert ant forpakn. pr år]]*4.5</f>
        <v>90</v>
      </c>
      <c r="G79" s="43" t="s">
        <v>52</v>
      </c>
      <c r="H79" s="5"/>
      <c r="I79" s="46"/>
      <c r="J79" s="30"/>
      <c r="K79" s="31"/>
      <c r="L79" s="44" t="str">
        <f>Tabell1[[#This Row],[Enh1]]</f>
        <v>kilo</v>
      </c>
      <c r="M79" s="32"/>
      <c r="N79" s="11" t="str">
        <f t="shared" si="14"/>
        <v>STK</v>
      </c>
      <c r="O79" s="32"/>
      <c r="P79" s="21" t="str">
        <f t="shared" si="15"/>
        <v>0</v>
      </c>
      <c r="Q79" s="33"/>
      <c r="R79" s="21">
        <f t="shared" si="13"/>
        <v>0</v>
      </c>
      <c r="S79" s="21">
        <f t="shared" si="16"/>
        <v>0</v>
      </c>
      <c r="T79" s="21">
        <f t="shared" si="18"/>
        <v>0</v>
      </c>
      <c r="U79" s="34"/>
      <c r="V79" s="35"/>
      <c r="W79" s="10">
        <f t="shared" si="17"/>
        <v>0</v>
      </c>
    </row>
    <row r="80" spans="1:23" x14ac:dyDescent="0.2">
      <c r="A80" s="64" t="s">
        <v>68</v>
      </c>
      <c r="B80" s="37" t="s">
        <v>150</v>
      </c>
      <c r="C80" s="27">
        <v>250</v>
      </c>
      <c r="D80" s="37" t="s">
        <v>7</v>
      </c>
      <c r="E80" s="10">
        <v>20</v>
      </c>
      <c r="F80" s="42">
        <f>Tabell1[[#This Row],[Estimert ant forpakn. pr år]]*4.08</f>
        <v>81.599999999999994</v>
      </c>
      <c r="G80" s="43" t="s">
        <v>52</v>
      </c>
      <c r="H80" s="5"/>
      <c r="I80" s="46"/>
      <c r="J80" s="30"/>
      <c r="K80" s="31"/>
      <c r="L80" s="44" t="str">
        <f>Tabell1[[#This Row],[Enh1]]</f>
        <v>kilo</v>
      </c>
      <c r="M80" s="32"/>
      <c r="N80" s="11" t="str">
        <f t="shared" si="14"/>
        <v>STK</v>
      </c>
      <c r="O80" s="32"/>
      <c r="P80" s="21" t="str">
        <f t="shared" si="15"/>
        <v>0</v>
      </c>
      <c r="Q80" s="33"/>
      <c r="R80" s="21">
        <f t="shared" si="13"/>
        <v>0</v>
      </c>
      <c r="S80" s="21">
        <f t="shared" si="16"/>
        <v>0</v>
      </c>
      <c r="T80" s="21">
        <f t="shared" si="18"/>
        <v>0</v>
      </c>
      <c r="U80" s="34"/>
      <c r="V80" s="35"/>
      <c r="W80" s="10">
        <f t="shared" si="17"/>
        <v>0</v>
      </c>
    </row>
    <row r="81" spans="1:23" x14ac:dyDescent="0.2">
      <c r="A81" s="64" t="s">
        <v>68</v>
      </c>
      <c r="B81" s="37" t="s">
        <v>151</v>
      </c>
      <c r="C81" s="27">
        <v>700</v>
      </c>
      <c r="D81" s="37" t="s">
        <v>7</v>
      </c>
      <c r="E81" s="10">
        <v>6</v>
      </c>
      <c r="F81" s="42">
        <f>Tabell1[[#This Row],[Estimert ant forpakn. pr år]]*5</f>
        <v>30</v>
      </c>
      <c r="G81" s="43" t="s">
        <v>52</v>
      </c>
      <c r="H81" s="5"/>
      <c r="I81" s="46"/>
      <c r="J81" s="30"/>
      <c r="K81" s="31"/>
      <c r="L81" s="44" t="str">
        <f>Tabell1[[#This Row],[Enh1]]</f>
        <v>kilo</v>
      </c>
      <c r="M81" s="32"/>
      <c r="N81" s="11" t="str">
        <f t="shared" si="14"/>
        <v>STK</v>
      </c>
      <c r="O81" s="32"/>
      <c r="P81" s="21" t="str">
        <f t="shared" si="15"/>
        <v>0</v>
      </c>
      <c r="Q81" s="33"/>
      <c r="R81" s="21">
        <f t="shared" si="13"/>
        <v>0</v>
      </c>
      <c r="S81" s="21">
        <f t="shared" si="16"/>
        <v>0</v>
      </c>
      <c r="T81" s="21">
        <f t="shared" si="18"/>
        <v>0</v>
      </c>
      <c r="U81" s="34"/>
      <c r="V81" s="35"/>
      <c r="W81" s="10">
        <f t="shared" si="17"/>
        <v>0</v>
      </c>
    </row>
    <row r="82" spans="1:23" x14ac:dyDescent="0.2">
      <c r="A82" s="64" t="s">
        <v>68</v>
      </c>
      <c r="B82" s="37" t="s">
        <v>152</v>
      </c>
      <c r="C82" s="27">
        <v>1000</v>
      </c>
      <c r="D82" s="37" t="s">
        <v>7</v>
      </c>
      <c r="E82" s="10">
        <v>6</v>
      </c>
      <c r="F82" s="42">
        <f>Tabell1[[#This Row],[Estimert ant forpakn. pr år]]*0.5</f>
        <v>3</v>
      </c>
      <c r="G82" s="43" t="s">
        <v>51</v>
      </c>
      <c r="H82" s="5"/>
      <c r="I82" s="46"/>
      <c r="J82" s="30"/>
      <c r="K82" s="31"/>
      <c r="L82" s="44" t="str">
        <f>Tabell1[[#This Row],[Enh1]]</f>
        <v>liter</v>
      </c>
      <c r="M82" s="32"/>
      <c r="N82" s="11" t="str">
        <f t="shared" si="14"/>
        <v>STK</v>
      </c>
      <c r="O82" s="32"/>
      <c r="P82" s="21" t="str">
        <f t="shared" si="15"/>
        <v>0</v>
      </c>
      <c r="Q82" s="33"/>
      <c r="R82" s="21">
        <f t="shared" si="13"/>
        <v>0</v>
      </c>
      <c r="S82" s="21">
        <f t="shared" si="16"/>
        <v>0</v>
      </c>
      <c r="T82" s="21">
        <f t="shared" si="18"/>
        <v>0</v>
      </c>
      <c r="U82" s="34"/>
      <c r="V82" s="35"/>
      <c r="W82" s="10">
        <f t="shared" si="17"/>
        <v>0</v>
      </c>
    </row>
    <row r="83" spans="1:23" x14ac:dyDescent="0.2">
      <c r="A83" s="64" t="s">
        <v>68</v>
      </c>
      <c r="B83" s="37" t="s">
        <v>153</v>
      </c>
      <c r="C83" s="27">
        <v>1</v>
      </c>
      <c r="D83" s="37" t="s">
        <v>48</v>
      </c>
      <c r="E83" s="10">
        <v>128</v>
      </c>
      <c r="F83" s="42">
        <f>Tabell1[[#This Row],[Estimert ant forpakn. pr år]]*5</f>
        <v>640</v>
      </c>
      <c r="G83" s="43" t="s">
        <v>53</v>
      </c>
      <c r="H83" s="5"/>
      <c r="I83" s="46"/>
      <c r="J83" s="30"/>
      <c r="K83" s="31"/>
      <c r="L83" s="44" t="str">
        <f>Tabell1[[#This Row],[Enh1]]</f>
        <v>poser</v>
      </c>
      <c r="M83" s="32"/>
      <c r="N83" s="11" t="str">
        <f t="shared" si="14"/>
        <v>PK</v>
      </c>
      <c r="O83" s="32"/>
      <c r="P83" s="21" t="str">
        <f t="shared" si="15"/>
        <v>0</v>
      </c>
      <c r="Q83" s="33"/>
      <c r="R83" s="21">
        <f t="shared" si="13"/>
        <v>0</v>
      </c>
      <c r="S83" s="21">
        <f t="shared" si="16"/>
        <v>0</v>
      </c>
      <c r="T83" s="21">
        <f t="shared" si="18"/>
        <v>0</v>
      </c>
      <c r="U83" s="34"/>
      <c r="V83" s="35"/>
      <c r="W83" s="10">
        <f t="shared" si="17"/>
        <v>0</v>
      </c>
    </row>
    <row r="84" spans="1:23" x14ac:dyDescent="0.2">
      <c r="A84" s="64" t="s">
        <v>70</v>
      </c>
      <c r="B84" s="37" t="s">
        <v>154</v>
      </c>
      <c r="C84" s="27">
        <v>500</v>
      </c>
      <c r="D84" s="37" t="s">
        <v>8</v>
      </c>
      <c r="E84" s="10">
        <v>6</v>
      </c>
      <c r="F84" s="42">
        <f>6*6</f>
        <v>36</v>
      </c>
      <c r="G84" s="43" t="s">
        <v>54</v>
      </c>
      <c r="H84" s="5"/>
      <c r="I84" s="46"/>
      <c r="J84" s="30"/>
      <c r="K84" s="31"/>
      <c r="L84" s="44" t="str">
        <f>Tabell1[[#This Row],[Enh1]]</f>
        <v>Meter</v>
      </c>
      <c r="M84" s="32"/>
      <c r="N84" s="11" t="str">
        <f t="shared" si="14"/>
        <v>MTR</v>
      </c>
      <c r="O84" s="32"/>
      <c r="P84" s="21" t="str">
        <f t="shared" si="15"/>
        <v>0</v>
      </c>
      <c r="Q84" s="33"/>
      <c r="R84" s="21">
        <f t="shared" si="13"/>
        <v>0</v>
      </c>
      <c r="S84" s="21">
        <f t="shared" si="16"/>
        <v>0</v>
      </c>
      <c r="T84" s="21">
        <f t="shared" si="18"/>
        <v>0</v>
      </c>
      <c r="U84" s="34"/>
      <c r="V84" s="35"/>
      <c r="W84" s="10">
        <f t="shared" si="17"/>
        <v>0</v>
      </c>
    </row>
    <row r="85" spans="1:23" x14ac:dyDescent="0.2">
      <c r="A85" s="64" t="s">
        <v>69</v>
      </c>
      <c r="B85" s="37" t="s">
        <v>155</v>
      </c>
      <c r="C85" s="27">
        <v>75</v>
      </c>
      <c r="D85" s="37" t="s">
        <v>9</v>
      </c>
      <c r="E85" s="10">
        <v>10</v>
      </c>
      <c r="F85" s="42">
        <f>Tabell1[[#This Row],[Estimert ant forpakn. pr år]]*1750</f>
        <v>17500</v>
      </c>
      <c r="G85" s="43" t="s">
        <v>54</v>
      </c>
      <c r="H85" s="5"/>
      <c r="I85" s="46"/>
      <c r="J85" s="30"/>
      <c r="K85" s="31"/>
      <c r="L85" s="44" t="str">
        <f>Tabell1[[#This Row],[Enh1]]</f>
        <v>Meter</v>
      </c>
      <c r="M85" s="32"/>
      <c r="N85" s="11" t="str">
        <f t="shared" si="14"/>
        <v>RLL</v>
      </c>
      <c r="O85" s="32"/>
      <c r="P85" s="21" t="str">
        <f t="shared" si="15"/>
        <v>0</v>
      </c>
      <c r="Q85" s="33"/>
      <c r="R85" s="21">
        <f t="shared" si="13"/>
        <v>0</v>
      </c>
      <c r="S85" s="21">
        <f t="shared" si="16"/>
        <v>0</v>
      </c>
      <c r="T85" s="21">
        <f t="shared" si="18"/>
        <v>0</v>
      </c>
      <c r="U85" s="34"/>
      <c r="V85" s="35"/>
      <c r="W85" s="10">
        <f t="shared" si="17"/>
        <v>0</v>
      </c>
    </row>
    <row r="86" spans="1:23" x14ac:dyDescent="0.2">
      <c r="A86" s="64" t="s">
        <v>69</v>
      </c>
      <c r="B86" s="37" t="s">
        <v>38</v>
      </c>
      <c r="C86" s="27">
        <v>48</v>
      </c>
      <c r="D86" s="37" t="s">
        <v>7</v>
      </c>
      <c r="E86" s="10">
        <v>1000</v>
      </c>
      <c r="F86" s="42"/>
      <c r="G86" s="43"/>
      <c r="H86" s="5"/>
      <c r="I86" s="46"/>
      <c r="J86" s="30"/>
      <c r="K86" s="31"/>
      <c r="L86" s="44" t="s">
        <v>7</v>
      </c>
      <c r="M86" s="32"/>
      <c r="N86" s="11" t="str">
        <f t="shared" si="14"/>
        <v>STK</v>
      </c>
      <c r="O86" s="32"/>
      <c r="P86" s="21" t="str">
        <f t="shared" si="15"/>
        <v>0</v>
      </c>
      <c r="Q86" s="33"/>
      <c r="R86" s="21">
        <f t="shared" si="13"/>
        <v>0</v>
      </c>
      <c r="S86" s="21">
        <f t="shared" si="16"/>
        <v>0</v>
      </c>
      <c r="T86" s="21">
        <f t="shared" si="18"/>
        <v>0</v>
      </c>
      <c r="U86" s="34"/>
      <c r="V86" s="35"/>
      <c r="W86" s="10">
        <f t="shared" si="17"/>
        <v>0</v>
      </c>
    </row>
    <row r="87" spans="1:23" s="61" customFormat="1" ht="13.5" customHeight="1" x14ac:dyDescent="0.2">
      <c r="A87" s="65" t="s">
        <v>71</v>
      </c>
      <c r="B87" s="48" t="s">
        <v>156</v>
      </c>
      <c r="C87" s="49">
        <v>500</v>
      </c>
      <c r="D87" s="62" t="s">
        <v>57</v>
      </c>
      <c r="E87" s="63">
        <v>24</v>
      </c>
      <c r="F87" s="50">
        <f>Tabell1[[#This Row],[Estimert ant forpakn. pr år]]*1</f>
        <v>24</v>
      </c>
      <c r="G87" s="51" t="s">
        <v>51</v>
      </c>
      <c r="H87" s="52"/>
      <c r="I87" s="53"/>
      <c r="J87" s="54"/>
      <c r="K87" s="53"/>
      <c r="L87" s="55" t="str">
        <f>Tabell1[[#This Row],[Enh1]]</f>
        <v>liter</v>
      </c>
      <c r="M87" s="56"/>
      <c r="N87" s="57" t="str">
        <f t="shared" si="14"/>
        <v>FL</v>
      </c>
      <c r="O87" s="56"/>
      <c r="P87" s="58" t="str">
        <f t="shared" si="15"/>
        <v>0</v>
      </c>
      <c r="Q87" s="59"/>
      <c r="R87" s="58">
        <f t="shared" si="13"/>
        <v>0</v>
      </c>
      <c r="S87" s="58">
        <f t="shared" si="16"/>
        <v>0</v>
      </c>
      <c r="T87" s="58">
        <f>S87-(S87*Q87)</f>
        <v>0</v>
      </c>
      <c r="U87" s="60"/>
      <c r="V87" s="54"/>
      <c r="W87" s="10">
        <f t="shared" si="17"/>
        <v>0</v>
      </c>
    </row>
    <row r="88" spans="1:23" s="61" customFormat="1" ht="15" customHeight="1" x14ac:dyDescent="0.2">
      <c r="A88" s="65" t="s">
        <v>71</v>
      </c>
      <c r="B88" s="48" t="s">
        <v>159</v>
      </c>
      <c r="C88" s="49">
        <v>175</v>
      </c>
      <c r="D88" s="62" t="s">
        <v>7</v>
      </c>
      <c r="E88" s="63">
        <v>36</v>
      </c>
      <c r="F88" s="50">
        <f>Tabell1[[#This Row],[Estimert ant forpakn. pr år]]*0.2</f>
        <v>7.2</v>
      </c>
      <c r="G88" s="51" t="s">
        <v>51</v>
      </c>
      <c r="H88" s="52"/>
      <c r="I88" s="53"/>
      <c r="J88" s="54"/>
      <c r="K88" s="53"/>
      <c r="L88" s="55" t="str">
        <f>Tabell1[[#This Row],[Enh1]]</f>
        <v>liter</v>
      </c>
      <c r="M88" s="56"/>
      <c r="N88" s="57" t="str">
        <f t="shared" si="14"/>
        <v>STK</v>
      </c>
      <c r="O88" s="56"/>
      <c r="P88" s="58" t="str">
        <f t="shared" si="15"/>
        <v>0</v>
      </c>
      <c r="Q88" s="59"/>
      <c r="R88" s="58">
        <f t="shared" si="13"/>
        <v>0</v>
      </c>
      <c r="S88" s="58">
        <f t="shared" si="16"/>
        <v>0</v>
      </c>
      <c r="T88" s="58">
        <f>S88-(S88*Q88)</f>
        <v>0</v>
      </c>
      <c r="U88" s="60"/>
      <c r="V88" s="54"/>
      <c r="W88" s="10">
        <f t="shared" si="17"/>
        <v>0</v>
      </c>
    </row>
    <row r="89" spans="1:23" x14ac:dyDescent="0.2">
      <c r="A89" s="65" t="s">
        <v>71</v>
      </c>
      <c r="B89" s="38" t="s">
        <v>160</v>
      </c>
      <c r="D89" s="37" t="s">
        <v>7</v>
      </c>
      <c r="E89" s="10">
        <v>24</v>
      </c>
      <c r="F89" s="42">
        <f>Tabell1[[#This Row],[Estimert ant forpakn. pr år]]*1</f>
        <v>24</v>
      </c>
      <c r="G89" s="43" t="s">
        <v>51</v>
      </c>
      <c r="H89" s="5"/>
      <c r="I89" s="46"/>
      <c r="J89" s="30"/>
      <c r="K89" s="31"/>
      <c r="L89" s="44" t="str">
        <f>Tabell1[[#This Row],[Enh1]]</f>
        <v>liter</v>
      </c>
      <c r="M89" s="32"/>
      <c r="N89" s="11" t="str">
        <f t="shared" si="14"/>
        <v>STK</v>
      </c>
      <c r="O89" s="32"/>
      <c r="P89" s="21" t="str">
        <f t="shared" si="15"/>
        <v>0</v>
      </c>
      <c r="Q89" s="33"/>
      <c r="R89" s="21">
        <f t="shared" si="13"/>
        <v>0</v>
      </c>
      <c r="S89" s="21">
        <f t="shared" si="16"/>
        <v>0</v>
      </c>
      <c r="T89" s="21">
        <f t="shared" ref="T89:T91" si="19">S89-(S89*Q89)</f>
        <v>0</v>
      </c>
      <c r="U89" s="34"/>
      <c r="V89" s="35"/>
      <c r="W89" s="10">
        <f t="shared" si="17"/>
        <v>0</v>
      </c>
    </row>
    <row r="90" spans="1:23" x14ac:dyDescent="0.2">
      <c r="A90" s="65" t="s">
        <v>71</v>
      </c>
      <c r="B90" s="37" t="s">
        <v>161</v>
      </c>
      <c r="D90" s="37" t="s">
        <v>57</v>
      </c>
      <c r="E90" s="10">
        <v>54</v>
      </c>
      <c r="F90" s="42">
        <f>Tabell1[[#This Row],[Estimert ant forpakn. pr år]]*0.75</f>
        <v>40.5</v>
      </c>
      <c r="G90" s="43" t="s">
        <v>51</v>
      </c>
      <c r="H90" s="5"/>
      <c r="I90" s="46"/>
      <c r="J90" s="30"/>
      <c r="K90" s="31"/>
      <c r="L90" s="44" t="str">
        <f>Tabell1[[#This Row],[Enh1]]</f>
        <v>liter</v>
      </c>
      <c r="M90" s="32"/>
      <c r="N90" s="11" t="str">
        <f t="shared" si="14"/>
        <v>FL</v>
      </c>
      <c r="O90" s="32"/>
      <c r="P90" s="21" t="str">
        <f t="shared" si="15"/>
        <v>0</v>
      </c>
      <c r="Q90" s="33"/>
      <c r="R90" s="21">
        <f t="shared" si="13"/>
        <v>0</v>
      </c>
      <c r="S90" s="21">
        <f t="shared" si="16"/>
        <v>0</v>
      </c>
      <c r="T90" s="21">
        <f t="shared" si="19"/>
        <v>0</v>
      </c>
      <c r="U90" s="34"/>
      <c r="V90" s="35"/>
      <c r="W90" s="10">
        <f t="shared" si="17"/>
        <v>0</v>
      </c>
    </row>
    <row r="91" spans="1:23" x14ac:dyDescent="0.2">
      <c r="A91" s="65" t="s">
        <v>71</v>
      </c>
      <c r="B91" s="37" t="s">
        <v>162</v>
      </c>
      <c r="D91" s="37" t="s">
        <v>57</v>
      </c>
      <c r="E91" s="10">
        <v>108</v>
      </c>
      <c r="F91" s="42">
        <f>Tabell1[[#This Row],[Estimert ant forpakn. pr år]]*1</f>
        <v>108</v>
      </c>
      <c r="G91" s="43" t="s">
        <v>51</v>
      </c>
      <c r="H91" s="5"/>
      <c r="I91" s="46"/>
      <c r="J91" s="30"/>
      <c r="K91" s="31"/>
      <c r="L91" s="44" t="str">
        <f>Tabell1[[#This Row],[Enh1]]</f>
        <v>liter</v>
      </c>
      <c r="M91" s="32"/>
      <c r="N91" s="11" t="str">
        <f t="shared" si="14"/>
        <v>FL</v>
      </c>
      <c r="O91" s="32"/>
      <c r="P91" s="21" t="str">
        <f t="shared" si="15"/>
        <v>0</v>
      </c>
      <c r="Q91" s="33"/>
      <c r="R91" s="21">
        <f t="shared" si="13"/>
        <v>0</v>
      </c>
      <c r="S91" s="21">
        <f t="shared" si="16"/>
        <v>0</v>
      </c>
      <c r="T91" s="21">
        <f t="shared" si="19"/>
        <v>0</v>
      </c>
      <c r="U91" s="34"/>
      <c r="V91" s="35"/>
      <c r="W91" s="10">
        <f t="shared" si="17"/>
        <v>0</v>
      </c>
    </row>
    <row r="92" spans="1:23" x14ac:dyDescent="0.2">
      <c r="A92" s="65" t="s">
        <v>71</v>
      </c>
      <c r="B92" s="37" t="s">
        <v>163</v>
      </c>
      <c r="D92" s="37" t="s">
        <v>57</v>
      </c>
      <c r="E92" s="10">
        <v>60</v>
      </c>
      <c r="F92" s="42">
        <f>Tabell1[[#This Row],[Estimert ant forpakn. pr år]]*1</f>
        <v>60</v>
      </c>
      <c r="G92" s="43" t="s">
        <v>51</v>
      </c>
      <c r="H92" s="5"/>
      <c r="I92" s="46"/>
      <c r="J92" s="30"/>
      <c r="K92" s="31"/>
      <c r="L92" s="44" t="str">
        <f>Tabell1[[#This Row],[Enh1]]</f>
        <v>liter</v>
      </c>
      <c r="M92" s="32"/>
      <c r="N92" s="11" t="str">
        <f t="shared" si="14"/>
        <v>FL</v>
      </c>
      <c r="O92" s="32"/>
      <c r="P92" s="21" t="str">
        <f t="shared" si="15"/>
        <v>0</v>
      </c>
      <c r="Q92" s="33"/>
      <c r="R92" s="21">
        <f t="shared" si="13"/>
        <v>0</v>
      </c>
      <c r="S92" s="21">
        <f t="shared" si="16"/>
        <v>0</v>
      </c>
      <c r="T92" s="21">
        <f t="shared" ref="T92:T94" si="20">S92-(S92*Q92)</f>
        <v>0</v>
      </c>
      <c r="U92" s="34"/>
      <c r="V92" s="35"/>
      <c r="W92" s="10">
        <f t="shared" si="17"/>
        <v>0</v>
      </c>
    </row>
    <row r="93" spans="1:23" x14ac:dyDescent="0.2">
      <c r="A93" s="65" t="s">
        <v>71</v>
      </c>
      <c r="B93" s="37" t="s">
        <v>164</v>
      </c>
      <c r="D93" s="37" t="s">
        <v>57</v>
      </c>
      <c r="E93" s="10">
        <v>450</v>
      </c>
      <c r="F93" s="42">
        <f>Tabell1[[#This Row],[Estimert ant forpakn. pr år]]*1</f>
        <v>450</v>
      </c>
      <c r="G93" s="43" t="s">
        <v>51</v>
      </c>
      <c r="H93" s="5"/>
      <c r="I93" s="46"/>
      <c r="J93" s="30"/>
      <c r="K93" s="31"/>
      <c r="L93" s="44" t="str">
        <f>Tabell1[[#This Row],[Enh1]]</f>
        <v>liter</v>
      </c>
      <c r="M93" s="32"/>
      <c r="N93" s="11" t="str">
        <f t="shared" si="14"/>
        <v>FL</v>
      </c>
      <c r="O93" s="32"/>
      <c r="P93" s="21" t="str">
        <f t="shared" si="15"/>
        <v>0</v>
      </c>
      <c r="Q93" s="33"/>
      <c r="R93" s="21">
        <f t="shared" si="13"/>
        <v>0</v>
      </c>
      <c r="S93" s="21">
        <f t="shared" si="16"/>
        <v>0</v>
      </c>
      <c r="T93" s="21">
        <f t="shared" si="20"/>
        <v>0</v>
      </c>
      <c r="U93" s="34"/>
      <c r="V93" s="35"/>
      <c r="W93" s="10">
        <f t="shared" si="17"/>
        <v>0</v>
      </c>
    </row>
    <row r="94" spans="1:23" x14ac:dyDescent="0.2">
      <c r="A94" s="65" t="s">
        <v>71</v>
      </c>
      <c r="B94" s="37" t="s">
        <v>165</v>
      </c>
      <c r="D94" s="37" t="s">
        <v>57</v>
      </c>
      <c r="E94" s="10">
        <v>12</v>
      </c>
      <c r="F94" s="42">
        <f>Tabell1[[#This Row],[Estimert ant forpakn. pr år]]*1</f>
        <v>12</v>
      </c>
      <c r="G94" s="43" t="s">
        <v>51</v>
      </c>
      <c r="H94" s="5"/>
      <c r="I94" s="46"/>
      <c r="J94" s="30"/>
      <c r="K94" s="31"/>
      <c r="L94" s="44" t="str">
        <f>Tabell1[[#This Row],[Enh1]]</f>
        <v>liter</v>
      </c>
      <c r="M94" s="32"/>
      <c r="N94" s="11" t="str">
        <f t="shared" si="14"/>
        <v>FL</v>
      </c>
      <c r="O94" s="32"/>
      <c r="P94" s="21" t="str">
        <f t="shared" si="15"/>
        <v>0</v>
      </c>
      <c r="Q94" s="33"/>
      <c r="R94" s="21">
        <f t="shared" si="13"/>
        <v>0</v>
      </c>
      <c r="S94" s="21">
        <f t="shared" si="16"/>
        <v>0</v>
      </c>
      <c r="T94" s="21">
        <f t="shared" si="20"/>
        <v>0</v>
      </c>
      <c r="U94" s="34"/>
      <c r="V94" s="35"/>
      <c r="W94" s="10">
        <f t="shared" si="17"/>
        <v>0</v>
      </c>
    </row>
    <row r="95" spans="1:23" x14ac:dyDescent="0.2">
      <c r="A95" s="65" t="s">
        <v>71</v>
      </c>
      <c r="B95" s="37" t="s">
        <v>166</v>
      </c>
      <c r="D95" s="37" t="s">
        <v>48</v>
      </c>
      <c r="E95" s="10">
        <v>1082</v>
      </c>
      <c r="F95" s="42">
        <f>Tabell1[[#This Row],[Estimert ant forpakn. pr år]]*100</f>
        <v>108200</v>
      </c>
      <c r="G95" s="43" t="s">
        <v>7</v>
      </c>
      <c r="H95" s="5"/>
      <c r="I95" s="46"/>
      <c r="J95" s="30"/>
      <c r="K95" s="31"/>
      <c r="L95" s="44" t="str">
        <f>Tabell1[[#This Row],[Enh1]]</f>
        <v>STK</v>
      </c>
      <c r="M95" s="32"/>
      <c r="N95" s="11" t="str">
        <f t="shared" si="14"/>
        <v>PK</v>
      </c>
      <c r="O95" s="32"/>
      <c r="P95" s="21" t="str">
        <f t="shared" si="15"/>
        <v>0</v>
      </c>
      <c r="Q95" s="33"/>
      <c r="R95" s="21">
        <f t="shared" si="13"/>
        <v>0</v>
      </c>
      <c r="S95" s="21">
        <f t="shared" si="16"/>
        <v>0</v>
      </c>
      <c r="T95" s="21">
        <f t="shared" ref="T95:T97" si="21">S95-(S95*Q95)</f>
        <v>0</v>
      </c>
      <c r="U95" s="34"/>
      <c r="V95" s="35"/>
      <c r="W95" s="10">
        <f t="shared" si="17"/>
        <v>0</v>
      </c>
    </row>
    <row r="96" spans="1:23" x14ac:dyDescent="0.2">
      <c r="A96" s="65" t="s">
        <v>71</v>
      </c>
      <c r="B96" s="37" t="s">
        <v>167</v>
      </c>
      <c r="D96" s="37" t="s">
        <v>48</v>
      </c>
      <c r="E96" s="10">
        <v>218</v>
      </c>
      <c r="F96" s="42">
        <f>Tabell1[[#This Row],[Estimert ant forpakn. pr år]]*200</f>
        <v>43600</v>
      </c>
      <c r="G96" s="43" t="s">
        <v>7</v>
      </c>
      <c r="H96" s="5"/>
      <c r="I96" s="46"/>
      <c r="J96" s="30"/>
      <c r="K96" s="31"/>
      <c r="L96" s="44" t="str">
        <f>Tabell1[[#This Row],[Enh1]]</f>
        <v>STK</v>
      </c>
      <c r="M96" s="32"/>
      <c r="N96" s="11" t="str">
        <f t="shared" si="14"/>
        <v>PK</v>
      </c>
      <c r="O96" s="32"/>
      <c r="P96" s="21" t="str">
        <f t="shared" si="15"/>
        <v>0</v>
      </c>
      <c r="Q96" s="33"/>
      <c r="R96" s="21">
        <f t="shared" si="13"/>
        <v>0</v>
      </c>
      <c r="S96" s="21">
        <f t="shared" si="16"/>
        <v>0</v>
      </c>
      <c r="T96" s="21">
        <f t="shared" si="21"/>
        <v>0</v>
      </c>
      <c r="U96" s="34"/>
      <c r="V96" s="35"/>
      <c r="W96" s="10">
        <f t="shared" si="17"/>
        <v>0</v>
      </c>
    </row>
    <row r="97" spans="1:23" x14ac:dyDescent="0.2">
      <c r="A97" s="65" t="s">
        <v>71</v>
      </c>
      <c r="B97" s="37" t="s">
        <v>168</v>
      </c>
      <c r="D97" s="37" t="s">
        <v>48</v>
      </c>
      <c r="E97" s="10">
        <v>473</v>
      </c>
      <c r="F97" s="42">
        <f>Tabell1[[#This Row],[Estimert ant forpakn. pr år]]*100</f>
        <v>47300</v>
      </c>
      <c r="G97" s="43" t="s">
        <v>7</v>
      </c>
      <c r="H97" s="5"/>
      <c r="I97" s="46"/>
      <c r="J97" s="30"/>
      <c r="K97" s="31"/>
      <c r="L97" s="44" t="str">
        <f>Tabell1[[#This Row],[Enh1]]</f>
        <v>STK</v>
      </c>
      <c r="M97" s="32"/>
      <c r="N97" s="11" t="str">
        <f t="shared" si="14"/>
        <v>PK</v>
      </c>
      <c r="O97" s="32"/>
      <c r="P97" s="21" t="str">
        <f t="shared" si="15"/>
        <v>0</v>
      </c>
      <c r="Q97" s="33"/>
      <c r="R97" s="21">
        <f t="shared" si="13"/>
        <v>0</v>
      </c>
      <c r="S97" s="21">
        <f t="shared" si="16"/>
        <v>0</v>
      </c>
      <c r="T97" s="21">
        <f t="shared" si="21"/>
        <v>0</v>
      </c>
      <c r="U97" s="34"/>
      <c r="V97" s="35"/>
      <c r="W97" s="10">
        <f t="shared" si="17"/>
        <v>0</v>
      </c>
    </row>
    <row r="98" spans="1:23" x14ac:dyDescent="0.2">
      <c r="A98" s="65" t="s">
        <v>71</v>
      </c>
      <c r="B98" s="37" t="s">
        <v>169</v>
      </c>
      <c r="D98" s="37" t="s">
        <v>48</v>
      </c>
      <c r="E98" s="10">
        <v>605</v>
      </c>
      <c r="F98" s="42">
        <f>Tabell1[[#This Row],[Estimert ant forpakn. pr år]]*100</f>
        <v>60500</v>
      </c>
      <c r="G98" s="43" t="s">
        <v>7</v>
      </c>
      <c r="H98" s="5"/>
      <c r="I98" s="46"/>
      <c r="J98" s="30"/>
      <c r="K98" s="31"/>
      <c r="L98" s="44" t="str">
        <f>Tabell1[[#This Row],[Enh1]]</f>
        <v>STK</v>
      </c>
      <c r="M98" s="32"/>
      <c r="N98" s="11" t="str">
        <f t="shared" si="14"/>
        <v>PK</v>
      </c>
      <c r="O98" s="32"/>
      <c r="P98" s="21" t="str">
        <f t="shared" si="15"/>
        <v>0</v>
      </c>
      <c r="Q98" s="33"/>
      <c r="R98" s="21">
        <f t="shared" si="13"/>
        <v>0</v>
      </c>
      <c r="S98" s="21">
        <f t="shared" si="16"/>
        <v>0</v>
      </c>
      <c r="T98" s="21">
        <f t="shared" ref="T98:T100" si="22">S98-(S98*Q98)</f>
        <v>0</v>
      </c>
      <c r="U98" s="34"/>
      <c r="V98" s="35"/>
      <c r="W98" s="10">
        <f t="shared" si="17"/>
        <v>0</v>
      </c>
    </row>
    <row r="99" spans="1:23" x14ac:dyDescent="0.2">
      <c r="A99" s="65" t="s">
        <v>71</v>
      </c>
      <c r="B99" s="37" t="s">
        <v>170</v>
      </c>
      <c r="D99" s="37" t="s">
        <v>63</v>
      </c>
      <c r="E99" s="10">
        <v>72</v>
      </c>
      <c r="F99" s="42">
        <f>Tabell1[[#This Row],[Estimert ant forpakn. pr år]]*0.7</f>
        <v>50.4</v>
      </c>
      <c r="G99" s="43" t="s">
        <v>51</v>
      </c>
      <c r="H99" s="5"/>
      <c r="I99" s="46"/>
      <c r="J99" s="30"/>
      <c r="K99" s="31"/>
      <c r="L99" s="44" t="str">
        <f>Tabell1[[#This Row],[Enh1]]</f>
        <v>liter</v>
      </c>
      <c r="M99" s="32"/>
      <c r="N99" s="11" t="str">
        <f t="shared" si="14"/>
        <v>POS</v>
      </c>
      <c r="O99" s="32"/>
      <c r="P99" s="21" t="str">
        <f t="shared" si="15"/>
        <v>0</v>
      </c>
      <c r="Q99" s="33"/>
      <c r="R99" s="21">
        <f t="shared" si="13"/>
        <v>0</v>
      </c>
      <c r="S99" s="21">
        <f t="shared" si="16"/>
        <v>0</v>
      </c>
      <c r="T99" s="21">
        <f t="shared" si="22"/>
        <v>0</v>
      </c>
      <c r="U99" s="34"/>
      <c r="V99" s="35"/>
      <c r="W99" s="10">
        <f t="shared" si="17"/>
        <v>0</v>
      </c>
    </row>
    <row r="100" spans="1:23" x14ac:dyDescent="0.2">
      <c r="A100" s="65" t="s">
        <v>71</v>
      </c>
      <c r="B100" s="37" t="s">
        <v>171</v>
      </c>
      <c r="D100" s="37" t="s">
        <v>63</v>
      </c>
      <c r="E100" s="10">
        <v>180</v>
      </c>
      <c r="F100" s="42">
        <f>Tabell1[[#This Row],[Estimert ant forpakn. pr år]]*0.7</f>
        <v>125.99999999999999</v>
      </c>
      <c r="G100" s="43" t="s">
        <v>51</v>
      </c>
      <c r="H100" s="5"/>
      <c r="I100" s="46"/>
      <c r="J100" s="30"/>
      <c r="K100" s="31"/>
      <c r="L100" s="44" t="str">
        <f>Tabell1[[#This Row],[Enh1]]</f>
        <v>liter</v>
      </c>
      <c r="M100" s="32"/>
      <c r="N100" s="11" t="str">
        <f t="shared" si="14"/>
        <v>POS</v>
      </c>
      <c r="O100" s="32"/>
      <c r="P100" s="21" t="str">
        <f t="shared" si="15"/>
        <v>0</v>
      </c>
      <c r="Q100" s="33"/>
      <c r="R100" s="21">
        <f t="shared" ref="R100:R131" si="23">O100-(O100*Q100)</f>
        <v>0</v>
      </c>
      <c r="S100" s="21">
        <f t="shared" si="16"/>
        <v>0</v>
      </c>
      <c r="T100" s="21">
        <f t="shared" si="22"/>
        <v>0</v>
      </c>
      <c r="U100" s="34"/>
      <c r="V100" s="35"/>
      <c r="W100" s="10">
        <f t="shared" si="17"/>
        <v>0</v>
      </c>
    </row>
    <row r="101" spans="1:23" x14ac:dyDescent="0.2">
      <c r="A101" s="65" t="s">
        <v>71</v>
      </c>
      <c r="B101" s="37" t="s">
        <v>172</v>
      </c>
      <c r="D101" s="37" t="s">
        <v>7</v>
      </c>
      <c r="E101" s="10">
        <v>84</v>
      </c>
      <c r="F101" s="42">
        <f>Tabell1[[#This Row],[Estimert ant forpakn. pr år]]*0.8</f>
        <v>67.2</v>
      </c>
      <c r="G101" s="43" t="s">
        <v>51</v>
      </c>
      <c r="H101" s="5"/>
      <c r="I101" s="46"/>
      <c r="J101" s="30"/>
      <c r="K101" s="31"/>
      <c r="L101" s="44" t="str">
        <f>Tabell1[[#This Row],[Enh1]]</f>
        <v>liter</v>
      </c>
      <c r="M101" s="32"/>
      <c r="N101" s="11" t="str">
        <f t="shared" ref="N101:N132" si="24">D101</f>
        <v>STK</v>
      </c>
      <c r="O101" s="32"/>
      <c r="P101" s="21" t="str">
        <f t="shared" ref="P101:P132" si="25">IF(M101="","0",O101/M101)</f>
        <v>0</v>
      </c>
      <c r="Q101" s="33"/>
      <c r="R101" s="21">
        <f t="shared" si="23"/>
        <v>0</v>
      </c>
      <c r="S101" s="21">
        <f t="shared" ref="S101:S132" si="26">F101*P101</f>
        <v>0</v>
      </c>
      <c r="T101" s="21">
        <f t="shared" ref="T101:T103" si="27">S101-(S101*Q101)</f>
        <v>0</v>
      </c>
      <c r="U101" s="34"/>
      <c r="V101" s="35"/>
      <c r="W101" s="10">
        <f t="shared" ref="W101:W132" si="28">IF(V101="Ja",E101*1,0)</f>
        <v>0</v>
      </c>
    </row>
    <row r="102" spans="1:23" x14ac:dyDescent="0.2">
      <c r="A102" s="65" t="s">
        <v>71</v>
      </c>
      <c r="B102" s="37" t="s">
        <v>173</v>
      </c>
      <c r="D102" s="37" t="s">
        <v>7</v>
      </c>
      <c r="E102" s="10">
        <v>174</v>
      </c>
      <c r="F102" s="42">
        <f>Tabell1[[#This Row],[Estimert ant forpakn. pr år]]*1</f>
        <v>174</v>
      </c>
      <c r="G102" s="43" t="s">
        <v>51</v>
      </c>
      <c r="H102" s="5"/>
      <c r="I102" s="46"/>
      <c r="J102" s="30"/>
      <c r="K102" s="31"/>
      <c r="L102" s="44" t="str">
        <f>Tabell1[[#This Row],[Enh1]]</f>
        <v>liter</v>
      </c>
      <c r="M102" s="32"/>
      <c r="N102" s="11" t="str">
        <f t="shared" si="24"/>
        <v>STK</v>
      </c>
      <c r="O102" s="32"/>
      <c r="P102" s="21" t="str">
        <f t="shared" si="25"/>
        <v>0</v>
      </c>
      <c r="Q102" s="33"/>
      <c r="R102" s="21">
        <f t="shared" si="23"/>
        <v>0</v>
      </c>
      <c r="S102" s="21">
        <f t="shared" si="26"/>
        <v>0</v>
      </c>
      <c r="T102" s="21">
        <f t="shared" si="27"/>
        <v>0</v>
      </c>
      <c r="U102" s="34"/>
      <c r="V102" s="35"/>
      <c r="W102" s="10">
        <f t="shared" si="28"/>
        <v>0</v>
      </c>
    </row>
    <row r="103" spans="1:23" x14ac:dyDescent="0.2">
      <c r="A103" s="65" t="s">
        <v>71</v>
      </c>
      <c r="B103" s="37" t="s">
        <v>174</v>
      </c>
      <c r="D103" s="37" t="s">
        <v>7</v>
      </c>
      <c r="E103" s="10">
        <v>150</v>
      </c>
      <c r="F103" s="42">
        <f>Tabell1[[#This Row],[Estimert ant forpakn. pr år]]*1</f>
        <v>150</v>
      </c>
      <c r="G103" s="43" t="s">
        <v>51</v>
      </c>
      <c r="H103" s="5"/>
      <c r="I103" s="46"/>
      <c r="J103" s="30"/>
      <c r="K103" s="31"/>
      <c r="L103" s="44" t="str">
        <f>Tabell1[[#This Row],[Enh1]]</f>
        <v>liter</v>
      </c>
      <c r="M103" s="32"/>
      <c r="N103" s="11" t="str">
        <f t="shared" si="24"/>
        <v>STK</v>
      </c>
      <c r="O103" s="32"/>
      <c r="P103" s="21" t="str">
        <f t="shared" si="25"/>
        <v>0</v>
      </c>
      <c r="Q103" s="33"/>
      <c r="R103" s="21">
        <f t="shared" si="23"/>
        <v>0</v>
      </c>
      <c r="S103" s="21">
        <f t="shared" si="26"/>
        <v>0</v>
      </c>
      <c r="T103" s="21">
        <f t="shared" si="27"/>
        <v>0</v>
      </c>
      <c r="U103" s="34"/>
      <c r="V103" s="35"/>
      <c r="W103" s="10">
        <f t="shared" si="28"/>
        <v>0</v>
      </c>
    </row>
    <row r="104" spans="1:23" x14ac:dyDescent="0.2">
      <c r="A104" s="65" t="s">
        <v>71</v>
      </c>
      <c r="B104" s="37" t="s">
        <v>175</v>
      </c>
      <c r="D104" s="37" t="s">
        <v>7</v>
      </c>
      <c r="E104" s="10">
        <v>36</v>
      </c>
      <c r="F104" s="42">
        <f>Tabell1[[#This Row],[Estimert ant forpakn. pr år]]*0.5</f>
        <v>18</v>
      </c>
      <c r="G104" s="43" t="s">
        <v>51</v>
      </c>
      <c r="H104" s="5"/>
      <c r="I104" s="46"/>
      <c r="J104" s="30"/>
      <c r="K104" s="31"/>
      <c r="L104" s="44" t="str">
        <f>Tabell1[[#This Row],[Enh1]]</f>
        <v>liter</v>
      </c>
      <c r="M104" s="32"/>
      <c r="N104" s="11" t="str">
        <f t="shared" si="24"/>
        <v>STK</v>
      </c>
      <c r="O104" s="32"/>
      <c r="P104" s="21" t="str">
        <f t="shared" si="25"/>
        <v>0</v>
      </c>
      <c r="Q104" s="33"/>
      <c r="R104" s="21">
        <f t="shared" si="23"/>
        <v>0</v>
      </c>
      <c r="S104" s="21">
        <f t="shared" si="26"/>
        <v>0</v>
      </c>
      <c r="T104" s="21">
        <f t="shared" ref="T104:T106" si="29">S104-(S104*Q104)</f>
        <v>0</v>
      </c>
      <c r="U104" s="34"/>
      <c r="V104" s="35"/>
      <c r="W104" s="10">
        <f t="shared" si="28"/>
        <v>0</v>
      </c>
    </row>
    <row r="105" spans="1:23" x14ac:dyDescent="0.2">
      <c r="A105" s="65" t="s">
        <v>71</v>
      </c>
      <c r="B105" s="37" t="s">
        <v>176</v>
      </c>
      <c r="D105" s="37" t="s">
        <v>7</v>
      </c>
      <c r="E105" s="10">
        <v>66</v>
      </c>
      <c r="F105" s="42">
        <f>Tabell1[[#This Row],[Estimert ant forpakn. pr år]]*0.8</f>
        <v>52.800000000000004</v>
      </c>
      <c r="G105" s="43" t="s">
        <v>51</v>
      </c>
      <c r="H105" s="5"/>
      <c r="I105" s="46"/>
      <c r="J105" s="30"/>
      <c r="K105" s="31"/>
      <c r="L105" s="44" t="str">
        <f>Tabell1[[#This Row],[Enh1]]</f>
        <v>liter</v>
      </c>
      <c r="M105" s="32"/>
      <c r="N105" s="11" t="str">
        <f t="shared" si="24"/>
        <v>STK</v>
      </c>
      <c r="O105" s="32"/>
      <c r="P105" s="21" t="str">
        <f t="shared" si="25"/>
        <v>0</v>
      </c>
      <c r="Q105" s="33"/>
      <c r="R105" s="21">
        <f t="shared" si="23"/>
        <v>0</v>
      </c>
      <c r="S105" s="21">
        <f t="shared" si="26"/>
        <v>0</v>
      </c>
      <c r="T105" s="21">
        <f t="shared" si="29"/>
        <v>0</v>
      </c>
      <c r="U105" s="34"/>
      <c r="V105" s="35"/>
      <c r="W105" s="10">
        <f t="shared" si="28"/>
        <v>0</v>
      </c>
    </row>
    <row r="106" spans="1:23" x14ac:dyDescent="0.2">
      <c r="A106" s="65" t="s">
        <v>71</v>
      </c>
      <c r="B106" s="37" t="s">
        <v>177</v>
      </c>
      <c r="D106" s="37" t="s">
        <v>7</v>
      </c>
      <c r="E106" s="10">
        <v>72</v>
      </c>
      <c r="F106" s="42">
        <f>Tabell1[[#This Row],[Estimert ant forpakn. pr år]]*0.8</f>
        <v>57.6</v>
      </c>
      <c r="G106" s="43" t="s">
        <v>51</v>
      </c>
      <c r="H106" s="5"/>
      <c r="I106" s="46"/>
      <c r="J106" s="30"/>
      <c r="K106" s="31"/>
      <c r="L106" s="44" t="str">
        <f>Tabell1[[#This Row],[Enh1]]</f>
        <v>liter</v>
      </c>
      <c r="M106" s="32"/>
      <c r="N106" s="11" t="str">
        <f t="shared" si="24"/>
        <v>STK</v>
      </c>
      <c r="O106" s="32"/>
      <c r="P106" s="21" t="str">
        <f t="shared" si="25"/>
        <v>0</v>
      </c>
      <c r="Q106" s="33"/>
      <c r="R106" s="21">
        <f t="shared" si="23"/>
        <v>0</v>
      </c>
      <c r="S106" s="21">
        <f t="shared" si="26"/>
        <v>0</v>
      </c>
      <c r="T106" s="21">
        <f t="shared" si="29"/>
        <v>0</v>
      </c>
      <c r="U106" s="34"/>
      <c r="V106" s="35"/>
      <c r="W106" s="10">
        <f t="shared" si="28"/>
        <v>0</v>
      </c>
    </row>
    <row r="107" spans="1:23" x14ac:dyDescent="0.2">
      <c r="A107" s="64" t="s">
        <v>72</v>
      </c>
      <c r="B107" s="37" t="s">
        <v>178</v>
      </c>
      <c r="D107" s="37" t="s">
        <v>48</v>
      </c>
      <c r="E107" s="10">
        <v>12</v>
      </c>
      <c r="F107" s="42">
        <f>Tabell1[[#This Row],[Estimert ant forpakn. pr år]]*2</f>
        <v>24</v>
      </c>
      <c r="G107" s="43" t="s">
        <v>7</v>
      </c>
      <c r="H107" s="5"/>
      <c r="I107" s="46"/>
      <c r="J107" s="30"/>
      <c r="K107" s="31"/>
      <c r="L107" s="44" t="str">
        <f>Tabell1[[#This Row],[Enh1]]</f>
        <v>STK</v>
      </c>
      <c r="M107" s="32"/>
      <c r="N107" s="11" t="str">
        <f t="shared" si="24"/>
        <v>PK</v>
      </c>
      <c r="O107" s="32"/>
      <c r="P107" s="21" t="str">
        <f t="shared" si="25"/>
        <v>0</v>
      </c>
      <c r="Q107" s="33"/>
      <c r="R107" s="21">
        <f t="shared" si="23"/>
        <v>0</v>
      </c>
      <c r="S107" s="21">
        <f t="shared" si="26"/>
        <v>0</v>
      </c>
      <c r="T107" s="21">
        <f t="shared" ref="T107:T109" si="30">S107-(S107*Q107)</f>
        <v>0</v>
      </c>
      <c r="U107" s="34"/>
      <c r="V107" s="35"/>
      <c r="W107" s="10">
        <f t="shared" si="28"/>
        <v>0</v>
      </c>
    </row>
    <row r="108" spans="1:23" x14ac:dyDescent="0.2">
      <c r="A108" s="64" t="s">
        <v>72</v>
      </c>
      <c r="B108" s="37" t="s">
        <v>179</v>
      </c>
      <c r="D108" s="37" t="s">
        <v>7</v>
      </c>
      <c r="E108" s="10">
        <v>25</v>
      </c>
      <c r="F108" s="42">
        <v>25</v>
      </c>
      <c r="G108" s="43" t="s">
        <v>7</v>
      </c>
      <c r="H108" s="5"/>
      <c r="I108" s="46"/>
      <c r="J108" s="30"/>
      <c r="K108" s="31"/>
      <c r="L108" s="44" t="str">
        <f>Tabell1[[#This Row],[Enh1]]</f>
        <v>STK</v>
      </c>
      <c r="M108" s="32"/>
      <c r="N108" s="11" t="str">
        <f t="shared" si="24"/>
        <v>STK</v>
      </c>
      <c r="O108" s="32"/>
      <c r="P108" s="21" t="str">
        <f t="shared" si="25"/>
        <v>0</v>
      </c>
      <c r="Q108" s="33"/>
      <c r="R108" s="21">
        <f t="shared" si="23"/>
        <v>0</v>
      </c>
      <c r="S108" s="21">
        <f t="shared" si="26"/>
        <v>0</v>
      </c>
      <c r="T108" s="21">
        <f t="shared" si="30"/>
        <v>0</v>
      </c>
      <c r="U108" s="34"/>
      <c r="V108" s="35"/>
      <c r="W108" s="10">
        <f t="shared" si="28"/>
        <v>0</v>
      </c>
    </row>
    <row r="109" spans="1:23" x14ac:dyDescent="0.2">
      <c r="A109" s="64" t="s">
        <v>72</v>
      </c>
      <c r="B109" s="37" t="s">
        <v>180</v>
      </c>
      <c r="D109" s="37" t="s">
        <v>7</v>
      </c>
      <c r="E109" s="10">
        <v>165</v>
      </c>
      <c r="F109" s="42">
        <v>165</v>
      </c>
      <c r="G109" s="43" t="s">
        <v>7</v>
      </c>
      <c r="H109" s="5"/>
      <c r="I109" s="46"/>
      <c r="J109" s="30"/>
      <c r="K109" s="31"/>
      <c r="L109" s="44" t="str">
        <f>Tabell1[[#This Row],[Enh1]]</f>
        <v>STK</v>
      </c>
      <c r="M109" s="32"/>
      <c r="N109" s="11" t="str">
        <f t="shared" si="24"/>
        <v>STK</v>
      </c>
      <c r="O109" s="32"/>
      <c r="P109" s="21" t="str">
        <f t="shared" si="25"/>
        <v>0</v>
      </c>
      <c r="Q109" s="33"/>
      <c r="R109" s="21">
        <f t="shared" si="23"/>
        <v>0</v>
      </c>
      <c r="S109" s="21">
        <f t="shared" si="26"/>
        <v>0</v>
      </c>
      <c r="T109" s="21">
        <f t="shared" si="30"/>
        <v>0</v>
      </c>
      <c r="U109" s="34"/>
      <c r="V109" s="35"/>
      <c r="W109" s="10">
        <f t="shared" si="28"/>
        <v>0</v>
      </c>
    </row>
    <row r="110" spans="1:23" x14ac:dyDescent="0.2">
      <c r="A110" s="64" t="s">
        <v>72</v>
      </c>
      <c r="B110" s="37" t="s">
        <v>181</v>
      </c>
      <c r="D110" s="37" t="s">
        <v>7</v>
      </c>
      <c r="E110" s="10">
        <v>365</v>
      </c>
      <c r="F110" s="42">
        <v>365</v>
      </c>
      <c r="G110" s="43" t="s">
        <v>7</v>
      </c>
      <c r="H110" s="5"/>
      <c r="I110" s="46"/>
      <c r="J110" s="30"/>
      <c r="K110" s="31"/>
      <c r="L110" s="44" t="str">
        <f>Tabell1[[#This Row],[Enh1]]</f>
        <v>STK</v>
      </c>
      <c r="M110" s="32"/>
      <c r="N110" s="11" t="str">
        <f t="shared" si="24"/>
        <v>STK</v>
      </c>
      <c r="O110" s="32"/>
      <c r="P110" s="21" t="str">
        <f t="shared" si="25"/>
        <v>0</v>
      </c>
      <c r="Q110" s="33"/>
      <c r="R110" s="21">
        <f t="shared" si="23"/>
        <v>0</v>
      </c>
      <c r="S110" s="21">
        <f t="shared" si="26"/>
        <v>0</v>
      </c>
      <c r="T110" s="21">
        <f t="shared" ref="T110:T112" si="31">S110-(S110*Q110)</f>
        <v>0</v>
      </c>
      <c r="U110" s="34"/>
      <c r="V110" s="35"/>
      <c r="W110" s="10">
        <f t="shared" si="28"/>
        <v>0</v>
      </c>
    </row>
    <row r="111" spans="1:23" x14ac:dyDescent="0.2">
      <c r="A111" s="64" t="s">
        <v>72</v>
      </c>
      <c r="B111" s="37" t="s">
        <v>182</v>
      </c>
      <c r="D111" s="37" t="s">
        <v>7</v>
      </c>
      <c r="E111" s="10">
        <v>60</v>
      </c>
      <c r="F111" s="42">
        <v>60</v>
      </c>
      <c r="G111" s="43" t="s">
        <v>7</v>
      </c>
      <c r="H111" s="5"/>
      <c r="I111" s="46"/>
      <c r="J111" s="30"/>
      <c r="K111" s="31"/>
      <c r="L111" s="44" t="str">
        <f>Tabell1[[#This Row],[Enh1]]</f>
        <v>STK</v>
      </c>
      <c r="M111" s="32"/>
      <c r="N111" s="11" t="str">
        <f t="shared" si="24"/>
        <v>STK</v>
      </c>
      <c r="O111" s="32"/>
      <c r="P111" s="21" t="str">
        <f t="shared" si="25"/>
        <v>0</v>
      </c>
      <c r="Q111" s="33"/>
      <c r="R111" s="21">
        <f t="shared" si="23"/>
        <v>0</v>
      </c>
      <c r="S111" s="21">
        <f t="shared" si="26"/>
        <v>0</v>
      </c>
      <c r="T111" s="21">
        <f t="shared" si="31"/>
        <v>0</v>
      </c>
      <c r="U111" s="34"/>
      <c r="V111" s="35"/>
      <c r="W111" s="10">
        <f t="shared" si="28"/>
        <v>0</v>
      </c>
    </row>
    <row r="112" spans="1:23" x14ac:dyDescent="0.2">
      <c r="A112" s="64" t="s">
        <v>72</v>
      </c>
      <c r="B112" s="37" t="s">
        <v>183</v>
      </c>
      <c r="D112" s="37" t="s">
        <v>7</v>
      </c>
      <c r="E112" s="10">
        <v>20</v>
      </c>
      <c r="F112" s="42">
        <v>20</v>
      </c>
      <c r="G112" s="43" t="s">
        <v>7</v>
      </c>
      <c r="H112" s="5"/>
      <c r="I112" s="46"/>
      <c r="J112" s="30"/>
      <c r="K112" s="31"/>
      <c r="L112" s="44" t="str">
        <f>Tabell1[[#This Row],[Enh1]]</f>
        <v>STK</v>
      </c>
      <c r="M112" s="32"/>
      <c r="N112" s="11" t="str">
        <f t="shared" si="24"/>
        <v>STK</v>
      </c>
      <c r="O112" s="32"/>
      <c r="P112" s="21" t="str">
        <f t="shared" si="25"/>
        <v>0</v>
      </c>
      <c r="Q112" s="33"/>
      <c r="R112" s="21">
        <f t="shared" si="23"/>
        <v>0</v>
      </c>
      <c r="S112" s="21">
        <f t="shared" si="26"/>
        <v>0</v>
      </c>
      <c r="T112" s="21">
        <f t="shared" si="31"/>
        <v>0</v>
      </c>
      <c r="U112" s="34"/>
      <c r="V112" s="35"/>
      <c r="W112" s="10">
        <f t="shared" si="28"/>
        <v>0</v>
      </c>
    </row>
    <row r="113" spans="1:23" x14ac:dyDescent="0.2">
      <c r="A113" s="64" t="s">
        <v>72</v>
      </c>
      <c r="B113" s="37" t="s">
        <v>184</v>
      </c>
      <c r="D113" s="37" t="s">
        <v>7</v>
      </c>
      <c r="E113" s="10">
        <v>80</v>
      </c>
      <c r="F113" s="42">
        <v>80</v>
      </c>
      <c r="G113" s="43" t="s">
        <v>7</v>
      </c>
      <c r="H113" s="5"/>
      <c r="I113" s="46"/>
      <c r="J113" s="30"/>
      <c r="K113" s="31"/>
      <c r="L113" s="44" t="str">
        <f>Tabell1[[#This Row],[Enh1]]</f>
        <v>STK</v>
      </c>
      <c r="M113" s="32"/>
      <c r="N113" s="11" t="str">
        <f t="shared" si="24"/>
        <v>STK</v>
      </c>
      <c r="O113" s="32"/>
      <c r="P113" s="21" t="str">
        <f t="shared" si="25"/>
        <v>0</v>
      </c>
      <c r="Q113" s="33"/>
      <c r="R113" s="21">
        <f t="shared" si="23"/>
        <v>0</v>
      </c>
      <c r="S113" s="21">
        <f t="shared" si="26"/>
        <v>0</v>
      </c>
      <c r="T113" s="21">
        <f t="shared" ref="T113:T115" si="32">S113-(S113*Q113)</f>
        <v>0</v>
      </c>
      <c r="U113" s="34"/>
      <c r="V113" s="35"/>
      <c r="W113" s="10">
        <f t="shared" si="28"/>
        <v>0</v>
      </c>
    </row>
    <row r="114" spans="1:23" x14ac:dyDescent="0.2">
      <c r="A114" s="64" t="s">
        <v>72</v>
      </c>
      <c r="B114" s="37" t="s">
        <v>185</v>
      </c>
      <c r="D114" s="37" t="s">
        <v>7</v>
      </c>
      <c r="E114" s="10">
        <v>40</v>
      </c>
      <c r="F114" s="42">
        <v>40</v>
      </c>
      <c r="G114" s="43" t="s">
        <v>7</v>
      </c>
      <c r="H114" s="5"/>
      <c r="I114" s="46"/>
      <c r="J114" s="30"/>
      <c r="K114" s="31"/>
      <c r="L114" s="44" t="str">
        <f>Tabell1[[#This Row],[Enh1]]</f>
        <v>STK</v>
      </c>
      <c r="M114" s="32"/>
      <c r="N114" s="11" t="str">
        <f t="shared" si="24"/>
        <v>STK</v>
      </c>
      <c r="O114" s="32"/>
      <c r="P114" s="21" t="str">
        <f t="shared" si="25"/>
        <v>0</v>
      </c>
      <c r="Q114" s="33"/>
      <c r="R114" s="21">
        <f t="shared" si="23"/>
        <v>0</v>
      </c>
      <c r="S114" s="21">
        <f t="shared" si="26"/>
        <v>0</v>
      </c>
      <c r="T114" s="21">
        <f t="shared" si="32"/>
        <v>0</v>
      </c>
      <c r="U114" s="34"/>
      <c r="V114" s="35"/>
      <c r="W114" s="10">
        <f t="shared" si="28"/>
        <v>0</v>
      </c>
    </row>
    <row r="115" spans="1:23" x14ac:dyDescent="0.2">
      <c r="A115" s="64" t="s">
        <v>72</v>
      </c>
      <c r="B115" s="37" t="s">
        <v>186</v>
      </c>
      <c r="D115" s="37" t="s">
        <v>7</v>
      </c>
      <c r="E115" s="10">
        <v>10</v>
      </c>
      <c r="F115" s="42">
        <v>10</v>
      </c>
      <c r="G115" s="43" t="s">
        <v>7</v>
      </c>
      <c r="H115" s="5"/>
      <c r="I115" s="46"/>
      <c r="J115" s="30"/>
      <c r="K115" s="31"/>
      <c r="L115" s="44" t="str">
        <f>Tabell1[[#This Row],[Enh1]]</f>
        <v>STK</v>
      </c>
      <c r="M115" s="32"/>
      <c r="N115" s="11" t="str">
        <f t="shared" si="24"/>
        <v>STK</v>
      </c>
      <c r="O115" s="32"/>
      <c r="P115" s="21" t="str">
        <f t="shared" si="25"/>
        <v>0</v>
      </c>
      <c r="Q115" s="33"/>
      <c r="R115" s="21">
        <f t="shared" si="23"/>
        <v>0</v>
      </c>
      <c r="S115" s="21">
        <f t="shared" si="26"/>
        <v>0</v>
      </c>
      <c r="T115" s="21">
        <f t="shared" si="32"/>
        <v>0</v>
      </c>
      <c r="U115" s="34"/>
      <c r="V115" s="35"/>
      <c r="W115" s="10">
        <f t="shared" si="28"/>
        <v>0</v>
      </c>
    </row>
    <row r="116" spans="1:23" x14ac:dyDescent="0.2">
      <c r="A116" s="64" t="s">
        <v>72</v>
      </c>
      <c r="B116" s="37" t="s">
        <v>187</v>
      </c>
      <c r="D116" s="37" t="s">
        <v>7</v>
      </c>
      <c r="E116" s="10">
        <v>10</v>
      </c>
      <c r="F116" s="42">
        <v>10</v>
      </c>
      <c r="G116" s="43" t="s">
        <v>7</v>
      </c>
      <c r="H116" s="5"/>
      <c r="I116" s="46"/>
      <c r="J116" s="30"/>
      <c r="K116" s="31"/>
      <c r="L116" s="44" t="str">
        <f>Tabell1[[#This Row],[Enh1]]</f>
        <v>STK</v>
      </c>
      <c r="M116" s="32"/>
      <c r="N116" s="11" t="str">
        <f t="shared" si="24"/>
        <v>STK</v>
      </c>
      <c r="O116" s="32"/>
      <c r="P116" s="21" t="str">
        <f t="shared" si="25"/>
        <v>0</v>
      </c>
      <c r="Q116" s="33"/>
      <c r="R116" s="21">
        <f t="shared" si="23"/>
        <v>0</v>
      </c>
      <c r="S116" s="21">
        <f t="shared" si="26"/>
        <v>0</v>
      </c>
      <c r="T116" s="21">
        <f t="shared" ref="T116:T118" si="33">S116-(S116*Q116)</f>
        <v>0</v>
      </c>
      <c r="U116" s="34"/>
      <c r="V116" s="35"/>
      <c r="W116" s="10">
        <f t="shared" si="28"/>
        <v>0</v>
      </c>
    </row>
    <row r="117" spans="1:23" x14ac:dyDescent="0.2">
      <c r="A117" s="64" t="s">
        <v>72</v>
      </c>
      <c r="B117" s="37" t="s">
        <v>188</v>
      </c>
      <c r="D117" s="37" t="s">
        <v>7</v>
      </c>
      <c r="E117" s="10">
        <v>30</v>
      </c>
      <c r="F117" s="42">
        <v>30</v>
      </c>
      <c r="G117" s="43" t="s">
        <v>7</v>
      </c>
      <c r="H117" s="5"/>
      <c r="I117" s="46"/>
      <c r="J117" s="30"/>
      <c r="K117" s="31"/>
      <c r="L117" s="44" t="str">
        <f>Tabell1[[#This Row],[Enh1]]</f>
        <v>STK</v>
      </c>
      <c r="M117" s="32"/>
      <c r="N117" s="11" t="str">
        <f t="shared" si="24"/>
        <v>STK</v>
      </c>
      <c r="O117" s="32"/>
      <c r="P117" s="21" t="str">
        <f t="shared" si="25"/>
        <v>0</v>
      </c>
      <c r="Q117" s="33"/>
      <c r="R117" s="21">
        <f t="shared" si="23"/>
        <v>0</v>
      </c>
      <c r="S117" s="21">
        <f t="shared" si="26"/>
        <v>0</v>
      </c>
      <c r="T117" s="21">
        <f t="shared" si="33"/>
        <v>0</v>
      </c>
      <c r="U117" s="34"/>
      <c r="V117" s="35"/>
      <c r="W117" s="10">
        <f t="shared" si="28"/>
        <v>0</v>
      </c>
    </row>
    <row r="118" spans="1:23" x14ac:dyDescent="0.2">
      <c r="A118" s="64" t="s">
        <v>72</v>
      </c>
      <c r="B118" s="37" t="s">
        <v>189</v>
      </c>
      <c r="D118" s="37" t="s">
        <v>7</v>
      </c>
      <c r="E118" s="10">
        <v>60</v>
      </c>
      <c r="F118" s="42">
        <v>60</v>
      </c>
      <c r="G118" s="43" t="s">
        <v>7</v>
      </c>
      <c r="H118" s="5"/>
      <c r="I118" s="46"/>
      <c r="J118" s="30"/>
      <c r="K118" s="31"/>
      <c r="L118" s="44" t="str">
        <f>Tabell1[[#This Row],[Enh1]]</f>
        <v>STK</v>
      </c>
      <c r="M118" s="32"/>
      <c r="N118" s="11" t="str">
        <f t="shared" si="24"/>
        <v>STK</v>
      </c>
      <c r="O118" s="32"/>
      <c r="P118" s="21" t="str">
        <f t="shared" si="25"/>
        <v>0</v>
      </c>
      <c r="Q118" s="33"/>
      <c r="R118" s="21">
        <f t="shared" si="23"/>
        <v>0</v>
      </c>
      <c r="S118" s="21">
        <f t="shared" si="26"/>
        <v>0</v>
      </c>
      <c r="T118" s="21">
        <f t="shared" si="33"/>
        <v>0</v>
      </c>
      <c r="U118" s="34"/>
      <c r="V118" s="35"/>
      <c r="W118" s="10">
        <f t="shared" si="28"/>
        <v>0</v>
      </c>
    </row>
    <row r="119" spans="1:23" x14ac:dyDescent="0.2">
      <c r="A119" s="64" t="s">
        <v>72</v>
      </c>
      <c r="B119" s="37" t="s">
        <v>190</v>
      </c>
      <c r="D119" s="37" t="s">
        <v>7</v>
      </c>
      <c r="E119" s="10">
        <v>10</v>
      </c>
      <c r="F119" s="42">
        <v>10</v>
      </c>
      <c r="G119" s="43" t="s">
        <v>7</v>
      </c>
      <c r="H119" s="5"/>
      <c r="I119" s="46"/>
      <c r="J119" s="30"/>
      <c r="K119" s="31"/>
      <c r="L119" s="44" t="str">
        <f>Tabell1[[#This Row],[Enh1]]</f>
        <v>STK</v>
      </c>
      <c r="M119" s="32"/>
      <c r="N119" s="11" t="str">
        <f t="shared" si="24"/>
        <v>STK</v>
      </c>
      <c r="O119" s="32"/>
      <c r="P119" s="21" t="str">
        <f t="shared" si="25"/>
        <v>0</v>
      </c>
      <c r="Q119" s="33"/>
      <c r="R119" s="21">
        <f t="shared" si="23"/>
        <v>0</v>
      </c>
      <c r="S119" s="21">
        <f t="shared" si="26"/>
        <v>0</v>
      </c>
      <c r="T119" s="21">
        <f t="shared" ref="T119:T121" si="34">S119-(S119*Q119)</f>
        <v>0</v>
      </c>
      <c r="U119" s="34"/>
      <c r="V119" s="35"/>
      <c r="W119" s="10">
        <f t="shared" si="28"/>
        <v>0</v>
      </c>
    </row>
    <row r="120" spans="1:23" x14ac:dyDescent="0.2">
      <c r="A120" s="64" t="s">
        <v>72</v>
      </c>
      <c r="B120" s="37" t="s">
        <v>191</v>
      </c>
      <c r="D120" s="37" t="s">
        <v>7</v>
      </c>
      <c r="E120" s="10">
        <v>30</v>
      </c>
      <c r="F120" s="42">
        <v>30</v>
      </c>
      <c r="G120" s="43" t="s">
        <v>7</v>
      </c>
      <c r="H120" s="5"/>
      <c r="I120" s="46"/>
      <c r="J120" s="30"/>
      <c r="K120" s="31"/>
      <c r="L120" s="44" t="str">
        <f>Tabell1[[#This Row],[Enh1]]</f>
        <v>STK</v>
      </c>
      <c r="M120" s="32"/>
      <c r="N120" s="11" t="str">
        <f t="shared" si="24"/>
        <v>STK</v>
      </c>
      <c r="O120" s="32"/>
      <c r="P120" s="21" t="str">
        <f t="shared" si="25"/>
        <v>0</v>
      </c>
      <c r="Q120" s="33"/>
      <c r="R120" s="21">
        <f t="shared" si="23"/>
        <v>0</v>
      </c>
      <c r="S120" s="21">
        <f t="shared" si="26"/>
        <v>0</v>
      </c>
      <c r="T120" s="21">
        <f t="shared" si="34"/>
        <v>0</v>
      </c>
      <c r="U120" s="34"/>
      <c r="V120" s="35"/>
      <c r="W120" s="10">
        <f t="shared" si="28"/>
        <v>0</v>
      </c>
    </row>
    <row r="121" spans="1:23" x14ac:dyDescent="0.2">
      <c r="A121" s="64" t="s">
        <v>72</v>
      </c>
      <c r="B121" s="37" t="s">
        <v>192</v>
      </c>
      <c r="D121" s="37" t="s">
        <v>7</v>
      </c>
      <c r="E121" s="10">
        <v>10</v>
      </c>
      <c r="F121" s="42">
        <v>10</v>
      </c>
      <c r="G121" s="43" t="s">
        <v>7</v>
      </c>
      <c r="H121" s="5"/>
      <c r="I121" s="46"/>
      <c r="J121" s="30"/>
      <c r="K121" s="31"/>
      <c r="L121" s="44" t="str">
        <f>Tabell1[[#This Row],[Enh1]]</f>
        <v>STK</v>
      </c>
      <c r="M121" s="32"/>
      <c r="N121" s="11" t="str">
        <f t="shared" si="24"/>
        <v>STK</v>
      </c>
      <c r="O121" s="32"/>
      <c r="P121" s="21" t="str">
        <f t="shared" si="25"/>
        <v>0</v>
      </c>
      <c r="Q121" s="33"/>
      <c r="R121" s="21">
        <f t="shared" si="23"/>
        <v>0</v>
      </c>
      <c r="S121" s="21">
        <f t="shared" si="26"/>
        <v>0</v>
      </c>
      <c r="T121" s="21">
        <f t="shared" si="34"/>
        <v>0</v>
      </c>
      <c r="U121" s="34"/>
      <c r="V121" s="35"/>
      <c r="W121" s="10">
        <f t="shared" si="28"/>
        <v>0</v>
      </c>
    </row>
    <row r="122" spans="1:23" x14ac:dyDescent="0.2">
      <c r="A122" s="64" t="s">
        <v>72</v>
      </c>
      <c r="B122" s="37" t="s">
        <v>157</v>
      </c>
      <c r="D122" s="37" t="s">
        <v>7</v>
      </c>
      <c r="E122" s="10">
        <v>2</v>
      </c>
      <c r="F122" s="42">
        <v>2</v>
      </c>
      <c r="G122" s="43" t="s">
        <v>7</v>
      </c>
      <c r="H122" s="5"/>
      <c r="I122" s="46"/>
      <c r="J122" s="30"/>
      <c r="K122" s="31"/>
      <c r="L122" s="44" t="str">
        <f>Tabell1[[#This Row],[Enh1]]</f>
        <v>STK</v>
      </c>
      <c r="M122" s="32"/>
      <c r="N122" s="11" t="str">
        <f t="shared" si="24"/>
        <v>STK</v>
      </c>
      <c r="O122" s="32"/>
      <c r="P122" s="21" t="str">
        <f t="shared" si="25"/>
        <v>0</v>
      </c>
      <c r="Q122" s="33"/>
      <c r="R122" s="21">
        <f t="shared" si="23"/>
        <v>0</v>
      </c>
      <c r="S122" s="21">
        <f t="shared" si="26"/>
        <v>0</v>
      </c>
      <c r="T122" s="21">
        <f t="shared" ref="T122:T124" si="35">S122-(S122*Q122)</f>
        <v>0</v>
      </c>
      <c r="U122" s="34"/>
      <c r="V122" s="35"/>
      <c r="W122" s="10">
        <f t="shared" si="28"/>
        <v>0</v>
      </c>
    </row>
    <row r="123" spans="1:23" x14ac:dyDescent="0.2">
      <c r="A123" s="64" t="s">
        <v>72</v>
      </c>
      <c r="B123" s="37" t="s">
        <v>158</v>
      </c>
      <c r="D123" s="37" t="s">
        <v>7</v>
      </c>
      <c r="E123" s="10">
        <v>50</v>
      </c>
      <c r="F123" s="42">
        <v>50</v>
      </c>
      <c r="G123" s="43" t="s">
        <v>7</v>
      </c>
      <c r="H123" s="5"/>
      <c r="I123" s="46"/>
      <c r="J123" s="30"/>
      <c r="K123" s="31"/>
      <c r="L123" s="44" t="str">
        <f>Tabell1[[#This Row],[Enh1]]</f>
        <v>STK</v>
      </c>
      <c r="M123" s="32"/>
      <c r="N123" s="11" t="str">
        <f t="shared" si="24"/>
        <v>STK</v>
      </c>
      <c r="O123" s="32"/>
      <c r="P123" s="21" t="str">
        <f t="shared" si="25"/>
        <v>0</v>
      </c>
      <c r="Q123" s="33"/>
      <c r="R123" s="21">
        <f t="shared" si="23"/>
        <v>0</v>
      </c>
      <c r="S123" s="21">
        <f t="shared" si="26"/>
        <v>0</v>
      </c>
      <c r="T123" s="21">
        <f t="shared" si="35"/>
        <v>0</v>
      </c>
      <c r="U123" s="34"/>
      <c r="V123" s="35"/>
      <c r="W123" s="10">
        <f t="shared" si="28"/>
        <v>0</v>
      </c>
    </row>
    <row r="124" spans="1:23" x14ac:dyDescent="0.2">
      <c r="A124" s="64" t="s">
        <v>73</v>
      </c>
      <c r="B124" s="37" t="s">
        <v>193</v>
      </c>
      <c r="D124" s="37" t="s">
        <v>7</v>
      </c>
      <c r="E124" s="10">
        <v>4</v>
      </c>
      <c r="F124" s="42">
        <f>Tabell1[[#This Row],[Estimert ant forpakn. pr år]]*10</f>
        <v>40</v>
      </c>
      <c r="G124" s="43" t="s">
        <v>50</v>
      </c>
      <c r="H124" s="5"/>
      <c r="I124" s="46"/>
      <c r="J124" s="30"/>
      <c r="K124" s="31"/>
      <c r="L124" s="44" t="str">
        <f>Tabell1[[#This Row],[Enh1]]</f>
        <v>meter</v>
      </c>
      <c r="M124" s="32"/>
      <c r="N124" s="11" t="str">
        <f t="shared" si="24"/>
        <v>STK</v>
      </c>
      <c r="O124" s="32"/>
      <c r="P124" s="21" t="str">
        <f t="shared" si="25"/>
        <v>0</v>
      </c>
      <c r="Q124" s="33"/>
      <c r="R124" s="21">
        <f t="shared" si="23"/>
        <v>0</v>
      </c>
      <c r="S124" s="21">
        <f t="shared" si="26"/>
        <v>0</v>
      </c>
      <c r="T124" s="21">
        <f t="shared" si="35"/>
        <v>0</v>
      </c>
      <c r="U124" s="34"/>
      <c r="V124" s="35"/>
      <c r="W124" s="10">
        <f t="shared" si="28"/>
        <v>0</v>
      </c>
    </row>
    <row r="125" spans="1:23" x14ac:dyDescent="0.2">
      <c r="A125" s="64" t="s">
        <v>73</v>
      </c>
      <c r="B125" s="37" t="s">
        <v>194</v>
      </c>
      <c r="D125" s="37" t="s">
        <v>48</v>
      </c>
      <c r="E125" s="10">
        <v>2940</v>
      </c>
      <c r="F125" s="42">
        <f>Tabell1[[#This Row],[Estimert ant forpakn. pr år]]*110</f>
        <v>323400</v>
      </c>
      <c r="G125" s="43" t="s">
        <v>55</v>
      </c>
      <c r="H125" s="5"/>
      <c r="I125" s="46"/>
      <c r="J125" s="30"/>
      <c r="K125" s="31"/>
      <c r="L125" s="44" t="str">
        <f>Tabell1[[#This Row],[Enh1]]</f>
        <v>ark</v>
      </c>
      <c r="M125" s="32"/>
      <c r="N125" s="11" t="str">
        <f t="shared" si="24"/>
        <v>PK</v>
      </c>
      <c r="O125" s="32"/>
      <c r="P125" s="21" t="str">
        <f t="shared" si="25"/>
        <v>0</v>
      </c>
      <c r="Q125" s="33"/>
      <c r="R125" s="21">
        <f t="shared" si="23"/>
        <v>0</v>
      </c>
      <c r="S125" s="21">
        <f t="shared" si="26"/>
        <v>0</v>
      </c>
      <c r="T125" s="21">
        <f t="shared" ref="T125:T127" si="36">S125-(S125*Q125)</f>
        <v>0</v>
      </c>
      <c r="U125" s="34"/>
      <c r="V125" s="35"/>
      <c r="W125" s="10">
        <f t="shared" si="28"/>
        <v>0</v>
      </c>
    </row>
    <row r="126" spans="1:23" x14ac:dyDescent="0.2">
      <c r="A126" s="64" t="s">
        <v>73</v>
      </c>
      <c r="B126" s="37" t="s">
        <v>195</v>
      </c>
      <c r="D126" s="37" t="s">
        <v>48</v>
      </c>
      <c r="E126" s="10">
        <v>3570</v>
      </c>
      <c r="F126" s="42">
        <f>Tabell1[[#This Row],[Estimert ant forpakn. pr år]]*150</f>
        <v>535500</v>
      </c>
      <c r="G126" s="43" t="s">
        <v>55</v>
      </c>
      <c r="H126" s="5"/>
      <c r="I126" s="46"/>
      <c r="J126" s="30"/>
      <c r="K126" s="31"/>
      <c r="L126" s="44" t="str">
        <f>Tabell1[[#This Row],[Enh1]]</f>
        <v>ark</v>
      </c>
      <c r="M126" s="32"/>
      <c r="N126" s="11" t="str">
        <f t="shared" si="24"/>
        <v>PK</v>
      </c>
      <c r="O126" s="32"/>
      <c r="P126" s="21" t="str">
        <f t="shared" si="25"/>
        <v>0</v>
      </c>
      <c r="Q126" s="33"/>
      <c r="R126" s="21">
        <f t="shared" si="23"/>
        <v>0</v>
      </c>
      <c r="S126" s="21">
        <f t="shared" si="26"/>
        <v>0</v>
      </c>
      <c r="T126" s="21">
        <f t="shared" si="36"/>
        <v>0</v>
      </c>
      <c r="U126" s="34"/>
      <c r="V126" s="35"/>
      <c r="W126" s="10">
        <f t="shared" si="28"/>
        <v>0</v>
      </c>
    </row>
    <row r="127" spans="1:23" x14ac:dyDescent="0.2">
      <c r="A127" s="64" t="s">
        <v>73</v>
      </c>
      <c r="B127" s="37" t="s">
        <v>196</v>
      </c>
      <c r="D127" s="37" t="s">
        <v>48</v>
      </c>
      <c r="E127" s="10">
        <v>256</v>
      </c>
      <c r="F127" s="42">
        <f>((Tabell1[[#This Row],[Estimert ant forpakn. pr år]]*4)*21)</f>
        <v>21504</v>
      </c>
      <c r="G127" s="43" t="s">
        <v>50</v>
      </c>
      <c r="H127" s="5"/>
      <c r="I127" s="46"/>
      <c r="J127" s="30"/>
      <c r="K127" s="31"/>
      <c r="L127" s="44" t="str">
        <f>Tabell1[[#This Row],[Enh1]]</f>
        <v>meter</v>
      </c>
      <c r="M127" s="32"/>
      <c r="N127" s="11" t="str">
        <f t="shared" si="24"/>
        <v>PK</v>
      </c>
      <c r="O127" s="32"/>
      <c r="P127" s="21" t="str">
        <f t="shared" si="25"/>
        <v>0</v>
      </c>
      <c r="Q127" s="33"/>
      <c r="R127" s="21">
        <f t="shared" si="23"/>
        <v>0</v>
      </c>
      <c r="S127" s="21">
        <f t="shared" si="26"/>
        <v>0</v>
      </c>
      <c r="T127" s="21">
        <f t="shared" si="36"/>
        <v>0</v>
      </c>
      <c r="U127" s="34"/>
      <c r="V127" s="35"/>
      <c r="W127" s="10">
        <f t="shared" si="28"/>
        <v>0</v>
      </c>
    </row>
    <row r="128" spans="1:23" x14ac:dyDescent="0.2">
      <c r="A128" s="64" t="s">
        <v>73</v>
      </c>
      <c r="B128" s="37" t="s">
        <v>197</v>
      </c>
      <c r="D128" s="37" t="s">
        <v>48</v>
      </c>
      <c r="E128" s="10">
        <v>451</v>
      </c>
      <c r="F128" s="42">
        <f>Tabell1[[#This Row],[Estimert ant forpakn. pr år]]*125</f>
        <v>56375</v>
      </c>
      <c r="G128" s="43" t="s">
        <v>55</v>
      </c>
      <c r="H128" s="5"/>
      <c r="I128" s="46"/>
      <c r="J128" s="30"/>
      <c r="K128" s="31"/>
      <c r="L128" s="44" t="str">
        <f>Tabell1[[#This Row],[Enh1]]</f>
        <v>ark</v>
      </c>
      <c r="M128" s="32"/>
      <c r="N128" s="11" t="str">
        <f t="shared" si="24"/>
        <v>PK</v>
      </c>
      <c r="O128" s="32"/>
      <c r="P128" s="21" t="str">
        <f t="shared" si="25"/>
        <v>0</v>
      </c>
      <c r="Q128" s="33"/>
      <c r="R128" s="21">
        <f t="shared" si="23"/>
        <v>0</v>
      </c>
      <c r="S128" s="21">
        <f t="shared" si="26"/>
        <v>0</v>
      </c>
      <c r="T128" s="21">
        <f t="shared" ref="T128:T130" si="37">S128-(S128*Q128)</f>
        <v>0</v>
      </c>
      <c r="U128" s="34"/>
      <c r="V128" s="35"/>
      <c r="W128" s="10">
        <f t="shared" si="28"/>
        <v>0</v>
      </c>
    </row>
    <row r="129" spans="1:23" x14ac:dyDescent="0.2">
      <c r="A129" s="64" t="s">
        <v>73</v>
      </c>
      <c r="B129" s="37" t="s">
        <v>198</v>
      </c>
      <c r="D129" s="37" t="s">
        <v>48</v>
      </c>
      <c r="E129" s="10">
        <v>15750</v>
      </c>
      <c r="F129" s="42">
        <f>Tabell1[[#This Row],[Estimert ant forpakn. pr år]]*144</f>
        <v>2268000</v>
      </c>
      <c r="G129" s="43" t="s">
        <v>55</v>
      </c>
      <c r="H129" s="5"/>
      <c r="I129" s="46"/>
      <c r="J129" s="30"/>
      <c r="K129" s="31"/>
      <c r="L129" s="44" t="str">
        <f>Tabell1[[#This Row],[Enh1]]</f>
        <v>ark</v>
      </c>
      <c r="M129" s="32"/>
      <c r="N129" s="11" t="str">
        <f t="shared" si="24"/>
        <v>PK</v>
      </c>
      <c r="O129" s="32"/>
      <c r="P129" s="21" t="str">
        <f t="shared" si="25"/>
        <v>0</v>
      </c>
      <c r="Q129" s="33"/>
      <c r="R129" s="21">
        <f t="shared" si="23"/>
        <v>0</v>
      </c>
      <c r="S129" s="21">
        <f t="shared" si="26"/>
        <v>0</v>
      </c>
      <c r="T129" s="21">
        <f t="shared" si="37"/>
        <v>0</v>
      </c>
      <c r="U129" s="34"/>
      <c r="V129" s="35"/>
      <c r="W129" s="10">
        <f t="shared" si="28"/>
        <v>0</v>
      </c>
    </row>
    <row r="130" spans="1:23" x14ac:dyDescent="0.2">
      <c r="A130" s="64" t="s">
        <v>73</v>
      </c>
      <c r="B130" s="37" t="s">
        <v>199</v>
      </c>
      <c r="D130" s="37" t="s">
        <v>48</v>
      </c>
      <c r="E130" s="10">
        <v>540</v>
      </c>
      <c r="F130" s="42">
        <f>Tabell1[[#This Row],[Estimert ant forpakn. pr år]]*144</f>
        <v>77760</v>
      </c>
      <c r="G130" s="43" t="s">
        <v>55</v>
      </c>
      <c r="H130" s="5"/>
      <c r="I130" s="46"/>
      <c r="J130" s="30"/>
      <c r="K130" s="31"/>
      <c r="L130" s="44" t="str">
        <f>Tabell1[[#This Row],[Enh1]]</f>
        <v>ark</v>
      </c>
      <c r="M130" s="32"/>
      <c r="N130" s="11" t="str">
        <f t="shared" si="24"/>
        <v>PK</v>
      </c>
      <c r="O130" s="32"/>
      <c r="P130" s="21" t="str">
        <f t="shared" si="25"/>
        <v>0</v>
      </c>
      <c r="Q130" s="33"/>
      <c r="R130" s="21">
        <f t="shared" si="23"/>
        <v>0</v>
      </c>
      <c r="S130" s="21">
        <f t="shared" si="26"/>
        <v>0</v>
      </c>
      <c r="T130" s="21">
        <f t="shared" si="37"/>
        <v>0</v>
      </c>
      <c r="U130" s="34"/>
      <c r="V130" s="35"/>
      <c r="W130" s="10">
        <f t="shared" si="28"/>
        <v>0</v>
      </c>
    </row>
    <row r="131" spans="1:23" x14ac:dyDescent="0.2">
      <c r="A131" s="64" t="s">
        <v>73</v>
      </c>
      <c r="B131" s="37" t="s">
        <v>200</v>
      </c>
      <c r="D131" s="37" t="s">
        <v>48</v>
      </c>
      <c r="E131" s="10">
        <v>120</v>
      </c>
      <c r="F131" s="42">
        <f>Tabell1[[#This Row],[Estimert ant forpakn. pr år]]*90</f>
        <v>10800</v>
      </c>
      <c r="G131" s="43" t="s">
        <v>55</v>
      </c>
      <c r="H131" s="5"/>
      <c r="I131" s="46"/>
      <c r="J131" s="30"/>
      <c r="K131" s="31"/>
      <c r="L131" s="44" t="str">
        <f>Tabell1[[#This Row],[Enh1]]</f>
        <v>ark</v>
      </c>
      <c r="M131" s="32"/>
      <c r="N131" s="11" t="str">
        <f t="shared" si="24"/>
        <v>PK</v>
      </c>
      <c r="O131" s="32"/>
      <c r="P131" s="21" t="str">
        <f t="shared" si="25"/>
        <v>0</v>
      </c>
      <c r="Q131" s="33"/>
      <c r="R131" s="21">
        <f t="shared" si="23"/>
        <v>0</v>
      </c>
      <c r="S131" s="21">
        <f t="shared" si="26"/>
        <v>0</v>
      </c>
      <c r="T131" s="21">
        <f t="shared" ref="T131:T133" si="38">S131-(S131*Q131)</f>
        <v>0</v>
      </c>
      <c r="U131" s="34"/>
      <c r="V131" s="35"/>
      <c r="W131" s="10">
        <f t="shared" si="28"/>
        <v>0</v>
      </c>
    </row>
    <row r="132" spans="1:23" x14ac:dyDescent="0.2">
      <c r="A132" s="64" t="s">
        <v>73</v>
      </c>
      <c r="B132" s="37" t="s">
        <v>201</v>
      </c>
      <c r="D132" s="37" t="s">
        <v>48</v>
      </c>
      <c r="E132" s="10">
        <v>1128</v>
      </c>
      <c r="F132" s="42">
        <f>Tabell1[[#This Row],[Estimert ant forpakn. pr år]]*135</f>
        <v>152280</v>
      </c>
      <c r="G132" s="43" t="s">
        <v>55</v>
      </c>
      <c r="H132" s="5"/>
      <c r="I132" s="46"/>
      <c r="J132" s="30"/>
      <c r="K132" s="31"/>
      <c r="L132" s="44" t="str">
        <f>Tabell1[[#This Row],[Enh1]]</f>
        <v>ark</v>
      </c>
      <c r="M132" s="32"/>
      <c r="N132" s="11" t="str">
        <f t="shared" si="24"/>
        <v>PK</v>
      </c>
      <c r="O132" s="32"/>
      <c r="P132" s="21" t="str">
        <f t="shared" si="25"/>
        <v>0</v>
      </c>
      <c r="Q132" s="33"/>
      <c r="R132" s="21">
        <f t="shared" ref="R132:R160" si="39">O132-(O132*Q132)</f>
        <v>0</v>
      </c>
      <c r="S132" s="21">
        <f t="shared" si="26"/>
        <v>0</v>
      </c>
      <c r="T132" s="21">
        <f t="shared" si="38"/>
        <v>0</v>
      </c>
      <c r="U132" s="34"/>
      <c r="V132" s="35"/>
      <c r="W132" s="10">
        <f t="shared" si="28"/>
        <v>0</v>
      </c>
    </row>
    <row r="133" spans="1:23" x14ac:dyDescent="0.2">
      <c r="A133" s="64" t="s">
        <v>73</v>
      </c>
      <c r="B133" s="37" t="s">
        <v>202</v>
      </c>
      <c r="D133" s="37" t="s">
        <v>48</v>
      </c>
      <c r="E133" s="10">
        <v>36</v>
      </c>
      <c r="F133" s="42">
        <f>Tabell1[[#This Row],[Estimert ant forpakn. pr år]]*150</f>
        <v>5400</v>
      </c>
      <c r="G133" s="43" t="s">
        <v>55</v>
      </c>
      <c r="H133" s="5"/>
      <c r="I133" s="46"/>
      <c r="J133" s="30"/>
      <c r="K133" s="31"/>
      <c r="L133" s="44" t="str">
        <f>Tabell1[[#This Row],[Enh1]]</f>
        <v>ark</v>
      </c>
      <c r="M133" s="32"/>
      <c r="N133" s="11" t="str">
        <f t="shared" ref="N133:N164" si="40">D133</f>
        <v>PK</v>
      </c>
      <c r="O133" s="32"/>
      <c r="P133" s="21" t="str">
        <f t="shared" ref="P133:P164" si="41">IF(M133="","0",O133/M133)</f>
        <v>0</v>
      </c>
      <c r="Q133" s="33"/>
      <c r="R133" s="21">
        <f t="shared" si="39"/>
        <v>0</v>
      </c>
      <c r="S133" s="21">
        <f t="shared" ref="S133:S164" si="42">F133*P133</f>
        <v>0</v>
      </c>
      <c r="T133" s="21">
        <f t="shared" si="38"/>
        <v>0</v>
      </c>
      <c r="U133" s="34"/>
      <c r="V133" s="35"/>
      <c r="W133" s="10">
        <f t="shared" ref="W133:W164" si="43">IF(V133="Ja",E133*1,0)</f>
        <v>0</v>
      </c>
    </row>
    <row r="134" spans="1:23" x14ac:dyDescent="0.2">
      <c r="A134" s="64" t="s">
        <v>73</v>
      </c>
      <c r="B134" s="37" t="s">
        <v>203</v>
      </c>
      <c r="D134" s="37" t="s">
        <v>48</v>
      </c>
      <c r="E134" s="10">
        <v>42</v>
      </c>
      <c r="F134" s="42">
        <f>Tabell1[[#This Row],[Estimert ant forpakn. pr år]]*144</f>
        <v>6048</v>
      </c>
      <c r="G134" s="43" t="s">
        <v>55</v>
      </c>
      <c r="H134" s="5"/>
      <c r="I134" s="46"/>
      <c r="J134" s="30"/>
      <c r="K134" s="31"/>
      <c r="L134" s="44" t="str">
        <f>Tabell1[[#This Row],[Enh1]]</f>
        <v>ark</v>
      </c>
      <c r="M134" s="32"/>
      <c r="N134" s="11" t="str">
        <f t="shared" si="40"/>
        <v>PK</v>
      </c>
      <c r="O134" s="32"/>
      <c r="P134" s="21" t="str">
        <f t="shared" si="41"/>
        <v>0</v>
      </c>
      <c r="Q134" s="33"/>
      <c r="R134" s="21">
        <f t="shared" si="39"/>
        <v>0</v>
      </c>
      <c r="S134" s="21">
        <f t="shared" si="42"/>
        <v>0</v>
      </c>
      <c r="T134" s="21">
        <f t="shared" ref="T134:T136" si="44">S134-(S134*Q134)</f>
        <v>0</v>
      </c>
      <c r="U134" s="34"/>
      <c r="V134" s="35"/>
      <c r="W134" s="10">
        <f t="shared" si="43"/>
        <v>0</v>
      </c>
    </row>
    <row r="135" spans="1:23" x14ac:dyDescent="0.2">
      <c r="A135" s="64" t="s">
        <v>73</v>
      </c>
      <c r="B135" s="37" t="s">
        <v>204</v>
      </c>
      <c r="D135" s="37" t="s">
        <v>48</v>
      </c>
      <c r="E135" s="10">
        <v>2982</v>
      </c>
      <c r="F135" s="42">
        <f>Tabell1[[#This Row],[Estimert ant forpakn. pr år]]*144</f>
        <v>429408</v>
      </c>
      <c r="G135" s="43" t="s">
        <v>55</v>
      </c>
      <c r="H135" s="5"/>
      <c r="I135" s="46"/>
      <c r="J135" s="30"/>
      <c r="K135" s="31"/>
      <c r="L135" s="44" t="str">
        <f>Tabell1[[#This Row],[Enh1]]</f>
        <v>ark</v>
      </c>
      <c r="M135" s="32"/>
      <c r="N135" s="11" t="str">
        <f t="shared" si="40"/>
        <v>PK</v>
      </c>
      <c r="O135" s="32"/>
      <c r="P135" s="21" t="str">
        <f t="shared" si="41"/>
        <v>0</v>
      </c>
      <c r="Q135" s="33"/>
      <c r="R135" s="21">
        <f t="shared" si="39"/>
        <v>0</v>
      </c>
      <c r="S135" s="21">
        <f t="shared" si="42"/>
        <v>0</v>
      </c>
      <c r="T135" s="21">
        <f t="shared" si="44"/>
        <v>0</v>
      </c>
      <c r="U135" s="34"/>
      <c r="V135" s="35"/>
      <c r="W135" s="10">
        <f t="shared" si="43"/>
        <v>0</v>
      </c>
    </row>
    <row r="136" spans="1:23" x14ac:dyDescent="0.2">
      <c r="A136" s="64" t="s">
        <v>73</v>
      </c>
      <c r="B136" s="37" t="s">
        <v>205</v>
      </c>
      <c r="D136" s="37" t="s">
        <v>48</v>
      </c>
      <c r="E136" s="10">
        <v>26208</v>
      </c>
      <c r="F136" s="42">
        <f>Tabell1[[#This Row],[Estimert ant forpakn. pr år]]*90</f>
        <v>2358720</v>
      </c>
      <c r="G136" s="43" t="s">
        <v>55</v>
      </c>
      <c r="H136" s="5"/>
      <c r="I136" s="46"/>
      <c r="J136" s="30"/>
      <c r="K136" s="31"/>
      <c r="L136" s="44" t="str">
        <f>Tabell1[[#This Row],[Enh1]]</f>
        <v>ark</v>
      </c>
      <c r="M136" s="32"/>
      <c r="N136" s="11" t="str">
        <f t="shared" si="40"/>
        <v>PK</v>
      </c>
      <c r="O136" s="32"/>
      <c r="P136" s="21" t="str">
        <f t="shared" si="41"/>
        <v>0</v>
      </c>
      <c r="Q136" s="33"/>
      <c r="R136" s="21">
        <f t="shared" si="39"/>
        <v>0</v>
      </c>
      <c r="S136" s="21">
        <f t="shared" si="42"/>
        <v>0</v>
      </c>
      <c r="T136" s="21">
        <f t="shared" si="44"/>
        <v>0</v>
      </c>
      <c r="U136" s="34"/>
      <c r="V136" s="35"/>
      <c r="W136" s="10">
        <f t="shared" si="43"/>
        <v>0</v>
      </c>
    </row>
    <row r="137" spans="1:23" x14ac:dyDescent="0.2">
      <c r="A137" s="64" t="s">
        <v>73</v>
      </c>
      <c r="B137" s="37" t="s">
        <v>206</v>
      </c>
      <c r="D137" s="37" t="s">
        <v>48</v>
      </c>
      <c r="E137" s="10">
        <v>192</v>
      </c>
      <c r="F137" s="42">
        <f>((Tabell1[[#This Row],[Estimert ant forpakn. pr år]]*8)*36)</f>
        <v>55296</v>
      </c>
      <c r="G137" s="43" t="s">
        <v>50</v>
      </c>
      <c r="H137" s="5"/>
      <c r="I137" s="46"/>
      <c r="J137" s="30"/>
      <c r="K137" s="31"/>
      <c r="L137" s="44" t="str">
        <f>Tabell1[[#This Row],[Enh1]]</f>
        <v>meter</v>
      </c>
      <c r="M137" s="32"/>
      <c r="N137" s="11" t="str">
        <f t="shared" si="40"/>
        <v>PK</v>
      </c>
      <c r="O137" s="32"/>
      <c r="P137" s="21" t="str">
        <f t="shared" si="41"/>
        <v>0</v>
      </c>
      <c r="Q137" s="33"/>
      <c r="R137" s="21">
        <f t="shared" si="39"/>
        <v>0</v>
      </c>
      <c r="S137" s="21">
        <f t="shared" si="42"/>
        <v>0</v>
      </c>
      <c r="T137" s="21">
        <f t="shared" ref="T137:T139" si="45">S137-(S137*Q137)</f>
        <v>0</v>
      </c>
      <c r="U137" s="34"/>
      <c r="V137" s="35"/>
      <c r="W137" s="10">
        <f t="shared" si="43"/>
        <v>0</v>
      </c>
    </row>
    <row r="138" spans="1:23" x14ac:dyDescent="0.2">
      <c r="A138" s="64" t="s">
        <v>73</v>
      </c>
      <c r="B138" s="37" t="s">
        <v>207</v>
      </c>
      <c r="D138" s="37" t="s">
        <v>48</v>
      </c>
      <c r="E138" s="10">
        <v>4403</v>
      </c>
      <c r="F138" s="42">
        <f>((Tabell1[[#This Row],[Estimert ant forpakn. pr år]]*8)*25)</f>
        <v>880600</v>
      </c>
      <c r="G138" s="43" t="s">
        <v>50</v>
      </c>
      <c r="H138" s="5"/>
      <c r="I138" s="46"/>
      <c r="J138" s="30"/>
      <c r="K138" s="31"/>
      <c r="L138" s="44" t="str">
        <f>Tabell1[[#This Row],[Enh1]]</f>
        <v>meter</v>
      </c>
      <c r="M138" s="32"/>
      <c r="N138" s="11" t="str">
        <f t="shared" si="40"/>
        <v>PK</v>
      </c>
      <c r="O138" s="32"/>
      <c r="P138" s="21" t="str">
        <f t="shared" si="41"/>
        <v>0</v>
      </c>
      <c r="Q138" s="33"/>
      <c r="R138" s="21">
        <f t="shared" si="39"/>
        <v>0</v>
      </c>
      <c r="S138" s="21">
        <f t="shared" si="42"/>
        <v>0</v>
      </c>
      <c r="T138" s="21">
        <f t="shared" si="45"/>
        <v>0</v>
      </c>
      <c r="U138" s="34"/>
      <c r="V138" s="35"/>
      <c r="W138" s="10">
        <f t="shared" si="43"/>
        <v>0</v>
      </c>
    </row>
    <row r="139" spans="1:23" x14ac:dyDescent="0.2">
      <c r="A139" s="64" t="s">
        <v>73</v>
      </c>
      <c r="B139" s="37" t="s">
        <v>208</v>
      </c>
      <c r="D139" s="37" t="s">
        <v>48</v>
      </c>
      <c r="E139" s="10">
        <v>1478</v>
      </c>
      <c r="F139" s="42">
        <f>((Tabell1[[#This Row],[Estimert ant forpakn. pr år]]*6)*50)</f>
        <v>443400</v>
      </c>
      <c r="G139" s="43" t="s">
        <v>50</v>
      </c>
      <c r="H139" s="5"/>
      <c r="I139" s="46"/>
      <c r="J139" s="30"/>
      <c r="K139" s="31"/>
      <c r="L139" s="44" t="str">
        <f>Tabell1[[#This Row],[Enh1]]</f>
        <v>meter</v>
      </c>
      <c r="M139" s="32"/>
      <c r="N139" s="11" t="str">
        <f t="shared" si="40"/>
        <v>PK</v>
      </c>
      <c r="O139" s="32"/>
      <c r="P139" s="21" t="str">
        <f t="shared" si="41"/>
        <v>0</v>
      </c>
      <c r="Q139" s="33"/>
      <c r="R139" s="21">
        <f t="shared" si="39"/>
        <v>0</v>
      </c>
      <c r="S139" s="21">
        <f t="shared" si="42"/>
        <v>0</v>
      </c>
      <c r="T139" s="21">
        <f t="shared" si="45"/>
        <v>0</v>
      </c>
      <c r="U139" s="34"/>
      <c r="V139" s="35"/>
      <c r="W139" s="10">
        <f t="shared" si="43"/>
        <v>0</v>
      </c>
    </row>
    <row r="140" spans="1:23" x14ac:dyDescent="0.2">
      <c r="A140" s="64" t="s">
        <v>73</v>
      </c>
      <c r="B140" s="37" t="s">
        <v>209</v>
      </c>
      <c r="D140" s="37" t="s">
        <v>48</v>
      </c>
      <c r="E140" s="10">
        <v>2016</v>
      </c>
      <c r="F140" s="42">
        <f>Tabell1[[#This Row],[Estimert ant forpakn. pr år]]*252</f>
        <v>508032</v>
      </c>
      <c r="G140" s="43" t="s">
        <v>55</v>
      </c>
      <c r="H140" s="5"/>
      <c r="I140" s="46"/>
      <c r="J140" s="30"/>
      <c r="K140" s="31"/>
      <c r="L140" s="44" t="str">
        <f>Tabell1[[#This Row],[Enh1]]</f>
        <v>ark</v>
      </c>
      <c r="M140" s="32"/>
      <c r="N140" s="11" t="str">
        <f t="shared" si="40"/>
        <v>PK</v>
      </c>
      <c r="O140" s="32"/>
      <c r="P140" s="21" t="str">
        <f t="shared" si="41"/>
        <v>0</v>
      </c>
      <c r="Q140" s="33"/>
      <c r="R140" s="21">
        <f t="shared" si="39"/>
        <v>0</v>
      </c>
      <c r="S140" s="21">
        <f t="shared" si="42"/>
        <v>0</v>
      </c>
      <c r="T140" s="21">
        <f t="shared" ref="T140:T142" si="46">S140-(S140*Q140)</f>
        <v>0</v>
      </c>
      <c r="U140" s="34"/>
      <c r="V140" s="35"/>
      <c r="W140" s="10">
        <f t="shared" si="43"/>
        <v>0</v>
      </c>
    </row>
    <row r="141" spans="1:23" x14ac:dyDescent="0.2">
      <c r="A141" s="64" t="s">
        <v>73</v>
      </c>
      <c r="B141" s="37" t="s">
        <v>210</v>
      </c>
      <c r="D141" s="37" t="s">
        <v>48</v>
      </c>
      <c r="E141" s="10">
        <v>346</v>
      </c>
      <c r="F141" s="42">
        <f>Tabell1[[#This Row],[Estimert ant forpakn. pr år]]*100</f>
        <v>34600</v>
      </c>
      <c r="G141" s="43" t="s">
        <v>55</v>
      </c>
      <c r="H141" s="5"/>
      <c r="I141" s="46"/>
      <c r="J141" s="30"/>
      <c r="K141" s="31"/>
      <c r="L141" s="44" t="str">
        <f>Tabell1[[#This Row],[Enh1]]</f>
        <v>ark</v>
      </c>
      <c r="M141" s="32"/>
      <c r="N141" s="11" t="str">
        <f t="shared" si="40"/>
        <v>PK</v>
      </c>
      <c r="O141" s="32"/>
      <c r="P141" s="21" t="str">
        <f t="shared" si="41"/>
        <v>0</v>
      </c>
      <c r="Q141" s="33"/>
      <c r="R141" s="21">
        <f t="shared" si="39"/>
        <v>0</v>
      </c>
      <c r="S141" s="21">
        <f t="shared" si="42"/>
        <v>0</v>
      </c>
      <c r="T141" s="21">
        <f t="shared" si="46"/>
        <v>0</v>
      </c>
      <c r="U141" s="34"/>
      <c r="V141" s="35"/>
      <c r="W141" s="10">
        <f t="shared" si="43"/>
        <v>0</v>
      </c>
    </row>
    <row r="142" spans="1:23" x14ac:dyDescent="0.2">
      <c r="A142" s="64" t="s">
        <v>73</v>
      </c>
      <c r="B142" s="37" t="s">
        <v>211</v>
      </c>
      <c r="D142" s="37" t="s">
        <v>48</v>
      </c>
      <c r="E142" s="10">
        <v>288</v>
      </c>
      <c r="F142" s="42">
        <f>Tabell1[[#This Row],[Estimert ant forpakn. pr år]]*410</f>
        <v>118080</v>
      </c>
      <c r="G142" s="43" t="s">
        <v>55</v>
      </c>
      <c r="H142" s="5"/>
      <c r="I142" s="46"/>
      <c r="J142" s="30"/>
      <c r="K142" s="31"/>
      <c r="L142" s="44" t="str">
        <f>Tabell1[[#This Row],[Enh1]]</f>
        <v>ark</v>
      </c>
      <c r="M142" s="32"/>
      <c r="N142" s="11" t="str">
        <f t="shared" si="40"/>
        <v>PK</v>
      </c>
      <c r="O142" s="32"/>
      <c r="P142" s="21" t="str">
        <f t="shared" si="41"/>
        <v>0</v>
      </c>
      <c r="Q142" s="33"/>
      <c r="R142" s="21">
        <f t="shared" si="39"/>
        <v>0</v>
      </c>
      <c r="S142" s="21">
        <f t="shared" si="42"/>
        <v>0</v>
      </c>
      <c r="T142" s="21">
        <f t="shared" si="46"/>
        <v>0</v>
      </c>
      <c r="U142" s="34"/>
      <c r="V142" s="35"/>
      <c r="W142" s="10">
        <f t="shared" si="43"/>
        <v>0</v>
      </c>
    </row>
    <row r="143" spans="1:23" x14ac:dyDescent="0.2">
      <c r="A143" s="64" t="s">
        <v>73</v>
      </c>
      <c r="B143" s="37" t="s">
        <v>212</v>
      </c>
      <c r="D143" s="37" t="s">
        <v>48</v>
      </c>
      <c r="E143" s="10">
        <v>35</v>
      </c>
      <c r="F143" s="42">
        <f>((Tabell1[[#This Row],[Estimert ant forpakn. pr år]]*6)*35)</f>
        <v>7350</v>
      </c>
      <c r="G143" s="43" t="s">
        <v>50</v>
      </c>
      <c r="H143" s="5"/>
      <c r="I143" s="46"/>
      <c r="J143" s="30"/>
      <c r="K143" s="31"/>
      <c r="L143" s="44" t="str">
        <f>Tabell1[[#This Row],[Enh1]]</f>
        <v>meter</v>
      </c>
      <c r="M143" s="32"/>
      <c r="N143" s="11" t="str">
        <f t="shared" si="40"/>
        <v>PK</v>
      </c>
      <c r="O143" s="32"/>
      <c r="P143" s="21" t="str">
        <f t="shared" si="41"/>
        <v>0</v>
      </c>
      <c r="Q143" s="33"/>
      <c r="R143" s="21">
        <f t="shared" si="39"/>
        <v>0</v>
      </c>
      <c r="S143" s="21">
        <f t="shared" si="42"/>
        <v>0</v>
      </c>
      <c r="T143" s="21">
        <f t="shared" ref="T143:T145" si="47">S143-(S143*Q143)</f>
        <v>0</v>
      </c>
      <c r="U143" s="34"/>
      <c r="V143" s="35"/>
      <c r="W143" s="10">
        <f t="shared" si="43"/>
        <v>0</v>
      </c>
    </row>
    <row r="144" spans="1:23" x14ac:dyDescent="0.2">
      <c r="A144" s="64" t="s">
        <v>73</v>
      </c>
      <c r="B144" s="37" t="s">
        <v>213</v>
      </c>
      <c r="D144" s="37" t="s">
        <v>48</v>
      </c>
      <c r="E144" s="10">
        <v>968</v>
      </c>
      <c r="F144" s="42">
        <f>Tabell1[[#This Row],[Estimert ant forpakn. pr år]]*135</f>
        <v>130680</v>
      </c>
      <c r="G144" s="43" t="s">
        <v>7</v>
      </c>
      <c r="H144" s="5"/>
      <c r="I144" s="46"/>
      <c r="J144" s="30"/>
      <c r="K144" s="31"/>
      <c r="L144" s="44" t="str">
        <f>Tabell1[[#This Row],[Enh1]]</f>
        <v>STK</v>
      </c>
      <c r="M144" s="32"/>
      <c r="N144" s="11" t="str">
        <f t="shared" si="40"/>
        <v>PK</v>
      </c>
      <c r="O144" s="32"/>
      <c r="P144" s="21" t="str">
        <f t="shared" si="41"/>
        <v>0</v>
      </c>
      <c r="Q144" s="33"/>
      <c r="R144" s="21">
        <f t="shared" si="39"/>
        <v>0</v>
      </c>
      <c r="S144" s="21">
        <f t="shared" si="42"/>
        <v>0</v>
      </c>
      <c r="T144" s="21">
        <f t="shared" si="47"/>
        <v>0</v>
      </c>
      <c r="U144" s="34"/>
      <c r="V144" s="35"/>
      <c r="W144" s="10">
        <f t="shared" si="43"/>
        <v>0</v>
      </c>
    </row>
    <row r="145" spans="1:23" x14ac:dyDescent="0.2">
      <c r="A145" s="64" t="s">
        <v>73</v>
      </c>
      <c r="B145" s="37" t="s">
        <v>214</v>
      </c>
      <c r="D145" s="37" t="s">
        <v>9</v>
      </c>
      <c r="E145" s="10">
        <v>12</v>
      </c>
      <c r="F145" s="42">
        <f>Tabell1[[#This Row],[Estimert ant forpakn. pr år]]*150</f>
        <v>1800</v>
      </c>
      <c r="G145" s="43" t="s">
        <v>50</v>
      </c>
      <c r="H145" s="5"/>
      <c r="I145" s="46"/>
      <c r="J145" s="30"/>
      <c r="K145" s="31"/>
      <c r="L145" s="44" t="str">
        <f>Tabell1[[#This Row],[Enh1]]</f>
        <v>meter</v>
      </c>
      <c r="M145" s="32"/>
      <c r="N145" s="11" t="str">
        <f t="shared" si="40"/>
        <v>RLL</v>
      </c>
      <c r="O145" s="32"/>
      <c r="P145" s="21" t="str">
        <f t="shared" si="41"/>
        <v>0</v>
      </c>
      <c r="Q145" s="33"/>
      <c r="R145" s="21">
        <f t="shared" si="39"/>
        <v>0</v>
      </c>
      <c r="S145" s="21">
        <f t="shared" si="42"/>
        <v>0</v>
      </c>
      <c r="T145" s="21">
        <f t="shared" si="47"/>
        <v>0</v>
      </c>
      <c r="U145" s="34"/>
      <c r="V145" s="35"/>
      <c r="W145" s="10">
        <f t="shared" si="43"/>
        <v>0</v>
      </c>
    </row>
    <row r="146" spans="1:23" x14ac:dyDescent="0.2">
      <c r="A146" s="64" t="s">
        <v>73</v>
      </c>
      <c r="B146" s="37" t="s">
        <v>215</v>
      </c>
      <c r="D146" s="37" t="s">
        <v>9</v>
      </c>
      <c r="E146" s="10">
        <v>1997</v>
      </c>
      <c r="F146" s="42">
        <f>Tabell1[[#This Row],[Estimert ant forpakn. pr år]]*320</f>
        <v>639040</v>
      </c>
      <c r="G146" s="43" t="s">
        <v>50</v>
      </c>
      <c r="H146" s="5"/>
      <c r="I146" s="46"/>
      <c r="J146" s="30"/>
      <c r="K146" s="31"/>
      <c r="L146" s="44" t="str">
        <f>Tabell1[[#This Row],[Enh1]]</f>
        <v>meter</v>
      </c>
      <c r="M146" s="32"/>
      <c r="N146" s="11" t="str">
        <f t="shared" si="40"/>
        <v>RLL</v>
      </c>
      <c r="O146" s="32"/>
      <c r="P146" s="21" t="str">
        <f t="shared" si="41"/>
        <v>0</v>
      </c>
      <c r="Q146" s="33"/>
      <c r="R146" s="21">
        <f t="shared" si="39"/>
        <v>0</v>
      </c>
      <c r="S146" s="21">
        <f t="shared" si="42"/>
        <v>0</v>
      </c>
      <c r="T146" s="21">
        <f t="shared" ref="T146:T148" si="48">S146-(S146*Q146)</f>
        <v>0</v>
      </c>
      <c r="U146" s="34"/>
      <c r="V146" s="35"/>
      <c r="W146" s="10">
        <f t="shared" si="43"/>
        <v>0</v>
      </c>
    </row>
    <row r="147" spans="1:23" x14ac:dyDescent="0.2">
      <c r="A147" s="64" t="s">
        <v>73</v>
      </c>
      <c r="B147" s="37" t="s">
        <v>216</v>
      </c>
      <c r="D147" s="37" t="s">
        <v>9</v>
      </c>
      <c r="E147" s="10">
        <v>4205</v>
      </c>
      <c r="F147" s="42">
        <f>Tabell1[[#This Row],[Estimert ant forpakn. pr år]]*100</f>
        <v>420500</v>
      </c>
      <c r="G147" s="43" t="s">
        <v>50</v>
      </c>
      <c r="H147" s="5"/>
      <c r="I147" s="46"/>
      <c r="J147" s="30"/>
      <c r="K147" s="31"/>
      <c r="L147" s="44" t="str">
        <f>Tabell1[[#This Row],[Enh1]]</f>
        <v>meter</v>
      </c>
      <c r="M147" s="32"/>
      <c r="N147" s="11" t="str">
        <f t="shared" si="40"/>
        <v>RLL</v>
      </c>
      <c r="O147" s="32"/>
      <c r="P147" s="21" t="str">
        <f t="shared" si="41"/>
        <v>0</v>
      </c>
      <c r="Q147" s="33"/>
      <c r="R147" s="21">
        <f t="shared" si="39"/>
        <v>0</v>
      </c>
      <c r="S147" s="21">
        <f t="shared" si="42"/>
        <v>0</v>
      </c>
      <c r="T147" s="21">
        <f t="shared" si="48"/>
        <v>0</v>
      </c>
      <c r="U147" s="34"/>
      <c r="V147" s="35"/>
      <c r="W147" s="10">
        <f t="shared" si="43"/>
        <v>0</v>
      </c>
    </row>
    <row r="148" spans="1:23" x14ac:dyDescent="0.2">
      <c r="A148" s="64" t="s">
        <v>73</v>
      </c>
      <c r="B148" s="37" t="s">
        <v>217</v>
      </c>
      <c r="D148" s="37" t="s">
        <v>9</v>
      </c>
      <c r="E148" s="10">
        <v>86</v>
      </c>
      <c r="F148" s="42">
        <f>Tabell1[[#This Row],[Estimert ant forpakn. pr år]]*525</f>
        <v>45150</v>
      </c>
      <c r="G148" s="43" t="s">
        <v>56</v>
      </c>
      <c r="H148" s="5"/>
      <c r="I148" s="46"/>
      <c r="J148" s="30"/>
      <c r="K148" s="31"/>
      <c r="L148" s="44" t="str">
        <f>Tabell1[[#This Row],[Enh1]]</f>
        <v>metr</v>
      </c>
      <c r="M148" s="32"/>
      <c r="N148" s="11" t="str">
        <f t="shared" si="40"/>
        <v>RLL</v>
      </c>
      <c r="O148" s="32"/>
      <c r="P148" s="21" t="str">
        <f t="shared" si="41"/>
        <v>0</v>
      </c>
      <c r="Q148" s="33"/>
      <c r="R148" s="21">
        <f t="shared" si="39"/>
        <v>0</v>
      </c>
      <c r="S148" s="21">
        <f t="shared" si="42"/>
        <v>0</v>
      </c>
      <c r="T148" s="21">
        <f t="shared" si="48"/>
        <v>0</v>
      </c>
      <c r="U148" s="34"/>
      <c r="V148" s="35"/>
      <c r="W148" s="10">
        <f t="shared" si="43"/>
        <v>0</v>
      </c>
    </row>
    <row r="149" spans="1:23" x14ac:dyDescent="0.2">
      <c r="A149" s="64" t="s">
        <v>73</v>
      </c>
      <c r="B149" s="37" t="s">
        <v>218</v>
      </c>
      <c r="D149" s="37" t="s">
        <v>9</v>
      </c>
      <c r="E149" s="10">
        <v>19</v>
      </c>
      <c r="F149" s="42">
        <f>Tabell1[[#This Row],[Estimert ant forpakn. pr år]]*200</f>
        <v>3800</v>
      </c>
      <c r="G149" s="43" t="s">
        <v>50</v>
      </c>
      <c r="H149" s="5"/>
      <c r="I149" s="46"/>
      <c r="J149" s="30"/>
      <c r="K149" s="31"/>
      <c r="L149" s="44" t="str">
        <f>Tabell1[[#This Row],[Enh1]]</f>
        <v>meter</v>
      </c>
      <c r="M149" s="32"/>
      <c r="N149" s="11" t="str">
        <f t="shared" si="40"/>
        <v>RLL</v>
      </c>
      <c r="O149" s="32"/>
      <c r="P149" s="21" t="str">
        <f t="shared" si="41"/>
        <v>0</v>
      </c>
      <c r="Q149" s="33"/>
      <c r="R149" s="21">
        <f t="shared" si="39"/>
        <v>0</v>
      </c>
      <c r="S149" s="21">
        <f t="shared" si="42"/>
        <v>0</v>
      </c>
      <c r="T149" s="21">
        <f t="shared" ref="T149:T151" si="49">S149-(S149*Q149)</f>
        <v>0</v>
      </c>
      <c r="U149" s="34"/>
      <c r="V149" s="35"/>
      <c r="W149" s="10">
        <f t="shared" si="43"/>
        <v>0</v>
      </c>
    </row>
    <row r="150" spans="1:23" x14ac:dyDescent="0.2">
      <c r="A150" s="64" t="s">
        <v>73</v>
      </c>
      <c r="B150" s="37" t="s">
        <v>219</v>
      </c>
      <c r="D150" s="37" t="s">
        <v>9</v>
      </c>
      <c r="E150" s="10">
        <v>1142</v>
      </c>
      <c r="F150" s="42">
        <f>Tabell1[[#This Row],[Estimert ant forpakn. pr år]]*310</f>
        <v>354020</v>
      </c>
      <c r="G150" s="43" t="s">
        <v>50</v>
      </c>
      <c r="H150" s="5"/>
      <c r="I150" s="46"/>
      <c r="J150" s="30"/>
      <c r="K150" s="31"/>
      <c r="L150" s="44" t="str">
        <f>Tabell1[[#This Row],[Enh1]]</f>
        <v>meter</v>
      </c>
      <c r="M150" s="32"/>
      <c r="N150" s="11" t="str">
        <f t="shared" si="40"/>
        <v>RLL</v>
      </c>
      <c r="O150" s="32"/>
      <c r="P150" s="21" t="str">
        <f t="shared" si="41"/>
        <v>0</v>
      </c>
      <c r="Q150" s="33"/>
      <c r="R150" s="21">
        <f t="shared" si="39"/>
        <v>0</v>
      </c>
      <c r="S150" s="21">
        <f t="shared" si="42"/>
        <v>0</v>
      </c>
      <c r="T150" s="21">
        <f t="shared" si="49"/>
        <v>0</v>
      </c>
      <c r="U150" s="34"/>
      <c r="V150" s="35"/>
      <c r="W150" s="10">
        <f t="shared" si="43"/>
        <v>0</v>
      </c>
    </row>
    <row r="151" spans="1:23" x14ac:dyDescent="0.2">
      <c r="A151" s="64" t="s">
        <v>73</v>
      </c>
      <c r="B151" s="37" t="s">
        <v>220</v>
      </c>
      <c r="D151" s="37" t="s">
        <v>9</v>
      </c>
      <c r="E151" s="10">
        <v>2285</v>
      </c>
      <c r="F151" s="42">
        <f>Tabell1[[#This Row],[Estimert ant forpakn. pr år]]*160</f>
        <v>365600</v>
      </c>
      <c r="G151" s="43" t="s">
        <v>50</v>
      </c>
      <c r="H151" s="5"/>
      <c r="I151" s="46"/>
      <c r="J151" s="30"/>
      <c r="K151" s="31"/>
      <c r="L151" s="44" t="str">
        <f>Tabell1[[#This Row],[Enh1]]</f>
        <v>meter</v>
      </c>
      <c r="M151" s="32"/>
      <c r="N151" s="11" t="str">
        <f t="shared" si="40"/>
        <v>RLL</v>
      </c>
      <c r="O151" s="32"/>
      <c r="P151" s="21" t="str">
        <f t="shared" si="41"/>
        <v>0</v>
      </c>
      <c r="Q151" s="33"/>
      <c r="R151" s="21">
        <f t="shared" si="39"/>
        <v>0</v>
      </c>
      <c r="S151" s="21">
        <f t="shared" si="42"/>
        <v>0</v>
      </c>
      <c r="T151" s="21">
        <f t="shared" si="49"/>
        <v>0</v>
      </c>
      <c r="U151" s="34"/>
      <c r="V151" s="35"/>
      <c r="W151" s="10">
        <f t="shared" si="43"/>
        <v>0</v>
      </c>
    </row>
    <row r="152" spans="1:23" x14ac:dyDescent="0.2">
      <c r="A152" s="64" t="s">
        <v>73</v>
      </c>
      <c r="B152" s="37" t="s">
        <v>221</v>
      </c>
      <c r="D152" s="37" t="s">
        <v>9</v>
      </c>
      <c r="E152" s="10">
        <v>5126</v>
      </c>
      <c r="F152" s="42">
        <f>Tabell1[[#This Row],[Estimert ant forpakn. pr år]]*85</f>
        <v>435710</v>
      </c>
      <c r="G152" s="43" t="s">
        <v>50</v>
      </c>
      <c r="H152" s="5"/>
      <c r="I152" s="46"/>
      <c r="J152" s="30"/>
      <c r="K152" s="31"/>
      <c r="L152" s="44" t="str">
        <f>Tabell1[[#This Row],[Enh1]]</f>
        <v>meter</v>
      </c>
      <c r="M152" s="32"/>
      <c r="N152" s="11" t="str">
        <f t="shared" si="40"/>
        <v>RLL</v>
      </c>
      <c r="O152" s="32"/>
      <c r="P152" s="21" t="str">
        <f t="shared" si="41"/>
        <v>0</v>
      </c>
      <c r="Q152" s="33"/>
      <c r="R152" s="21">
        <f t="shared" si="39"/>
        <v>0</v>
      </c>
      <c r="S152" s="21">
        <f t="shared" si="42"/>
        <v>0</v>
      </c>
      <c r="T152" s="21">
        <f t="shared" ref="T152:T154" si="50">S152-(S152*Q152)</f>
        <v>0</v>
      </c>
      <c r="U152" s="34"/>
      <c r="V152" s="35"/>
      <c r="W152" s="10">
        <f t="shared" si="43"/>
        <v>0</v>
      </c>
    </row>
    <row r="153" spans="1:23" x14ac:dyDescent="0.2">
      <c r="A153" s="64" t="s">
        <v>73</v>
      </c>
      <c r="B153" s="37" t="s">
        <v>222</v>
      </c>
      <c r="D153" s="37" t="s">
        <v>9</v>
      </c>
      <c r="E153" s="10">
        <v>442</v>
      </c>
      <c r="F153" s="42">
        <f>Tabell1[[#This Row],[Estimert ant forpakn. pr år]]*170</f>
        <v>75140</v>
      </c>
      <c r="G153" s="43" t="s">
        <v>50</v>
      </c>
      <c r="H153" s="5"/>
      <c r="I153" s="46"/>
      <c r="J153" s="30"/>
      <c r="K153" s="31"/>
      <c r="L153" s="44" t="str">
        <f>Tabell1[[#This Row],[Enh1]]</f>
        <v>meter</v>
      </c>
      <c r="M153" s="32"/>
      <c r="N153" s="11" t="str">
        <f t="shared" si="40"/>
        <v>RLL</v>
      </c>
      <c r="O153" s="32"/>
      <c r="P153" s="21" t="str">
        <f t="shared" si="41"/>
        <v>0</v>
      </c>
      <c r="Q153" s="33"/>
      <c r="R153" s="21">
        <f t="shared" si="39"/>
        <v>0</v>
      </c>
      <c r="S153" s="21">
        <f t="shared" si="42"/>
        <v>0</v>
      </c>
      <c r="T153" s="21">
        <f t="shared" si="50"/>
        <v>0</v>
      </c>
      <c r="U153" s="34"/>
      <c r="V153" s="35"/>
      <c r="W153" s="10">
        <f t="shared" si="43"/>
        <v>0</v>
      </c>
    </row>
    <row r="154" spans="1:23" x14ac:dyDescent="0.2">
      <c r="A154" s="64" t="s">
        <v>73</v>
      </c>
      <c r="B154" s="37" t="s">
        <v>223</v>
      </c>
      <c r="D154" s="37" t="s">
        <v>9</v>
      </c>
      <c r="E154" s="10">
        <v>48</v>
      </c>
      <c r="F154" s="42">
        <f>Tabell1[[#This Row],[Estimert ant forpakn. pr år]]*360</f>
        <v>17280</v>
      </c>
      <c r="G154" s="43" t="s">
        <v>50</v>
      </c>
      <c r="H154" s="5"/>
      <c r="I154" s="46"/>
      <c r="J154" s="30"/>
      <c r="K154" s="31"/>
      <c r="L154" s="44" t="str">
        <f>Tabell1[[#This Row],[Enh1]]</f>
        <v>meter</v>
      </c>
      <c r="M154" s="32"/>
      <c r="N154" s="11" t="str">
        <f t="shared" si="40"/>
        <v>RLL</v>
      </c>
      <c r="O154" s="32"/>
      <c r="P154" s="21" t="str">
        <f t="shared" si="41"/>
        <v>0</v>
      </c>
      <c r="Q154" s="33"/>
      <c r="R154" s="21">
        <f t="shared" si="39"/>
        <v>0</v>
      </c>
      <c r="S154" s="21">
        <f t="shared" si="42"/>
        <v>0</v>
      </c>
      <c r="T154" s="21">
        <f t="shared" si="50"/>
        <v>0</v>
      </c>
      <c r="U154" s="34"/>
      <c r="V154" s="35"/>
      <c r="W154" s="10">
        <f t="shared" si="43"/>
        <v>0</v>
      </c>
    </row>
    <row r="155" spans="1:23" x14ac:dyDescent="0.2">
      <c r="A155" s="64" t="s">
        <v>73</v>
      </c>
      <c r="B155" s="37" t="s">
        <v>224</v>
      </c>
      <c r="D155" s="37" t="s">
        <v>9</v>
      </c>
      <c r="E155" s="10">
        <v>19</v>
      </c>
      <c r="F155" s="42">
        <f>Tabell1[[#This Row],[Estimert ant forpakn. pr år]]*200</f>
        <v>3800</v>
      </c>
      <c r="G155" s="43" t="s">
        <v>50</v>
      </c>
      <c r="H155" s="5"/>
      <c r="I155" s="46"/>
      <c r="J155" s="30"/>
      <c r="K155" s="31"/>
      <c r="L155" s="44" t="str">
        <f>Tabell1[[#This Row],[Enh1]]</f>
        <v>meter</v>
      </c>
      <c r="M155" s="32"/>
      <c r="N155" s="11" t="str">
        <f t="shared" si="40"/>
        <v>RLL</v>
      </c>
      <c r="O155" s="32"/>
      <c r="P155" s="21" t="str">
        <f t="shared" si="41"/>
        <v>0</v>
      </c>
      <c r="Q155" s="33"/>
      <c r="R155" s="21">
        <f t="shared" si="39"/>
        <v>0</v>
      </c>
      <c r="S155" s="21">
        <f t="shared" si="42"/>
        <v>0</v>
      </c>
      <c r="T155" s="21">
        <f t="shared" ref="T155:T157" si="51">S155-(S155*Q155)</f>
        <v>0</v>
      </c>
      <c r="U155" s="34"/>
      <c r="V155" s="35"/>
      <c r="W155" s="10">
        <f t="shared" si="43"/>
        <v>0</v>
      </c>
    </row>
    <row r="156" spans="1:23" x14ac:dyDescent="0.2">
      <c r="A156" s="64" t="s">
        <v>73</v>
      </c>
      <c r="B156" s="37" t="s">
        <v>225</v>
      </c>
      <c r="D156" s="37" t="s">
        <v>9</v>
      </c>
      <c r="E156" s="10">
        <v>2227</v>
      </c>
      <c r="F156" s="42">
        <f>Tabell1[[#This Row],[Estimert ant forpakn. pr år]]*160</f>
        <v>356320</v>
      </c>
      <c r="G156" s="43" t="s">
        <v>50</v>
      </c>
      <c r="H156" s="5"/>
      <c r="I156" s="46"/>
      <c r="J156" s="30"/>
      <c r="K156" s="31"/>
      <c r="L156" s="44" t="str">
        <f>Tabell1[[#This Row],[Enh1]]</f>
        <v>meter</v>
      </c>
      <c r="M156" s="32"/>
      <c r="N156" s="11" t="str">
        <f t="shared" si="40"/>
        <v>RLL</v>
      </c>
      <c r="O156" s="32"/>
      <c r="P156" s="21" t="str">
        <f t="shared" si="41"/>
        <v>0</v>
      </c>
      <c r="Q156" s="33"/>
      <c r="R156" s="21">
        <f t="shared" si="39"/>
        <v>0</v>
      </c>
      <c r="S156" s="21">
        <f t="shared" si="42"/>
        <v>0</v>
      </c>
      <c r="T156" s="21">
        <f t="shared" si="51"/>
        <v>0</v>
      </c>
      <c r="U156" s="34"/>
      <c r="V156" s="35"/>
      <c r="W156" s="10">
        <f t="shared" si="43"/>
        <v>0</v>
      </c>
    </row>
    <row r="157" spans="1:23" x14ac:dyDescent="0.2">
      <c r="A157" s="64" t="s">
        <v>73</v>
      </c>
      <c r="B157" s="37" t="s">
        <v>226</v>
      </c>
      <c r="D157" s="37" t="s">
        <v>9</v>
      </c>
      <c r="E157" s="10">
        <v>384</v>
      </c>
      <c r="F157" s="42">
        <f>Tabell1[[#This Row],[Estimert ant forpakn. pr år]]*100</f>
        <v>38400</v>
      </c>
      <c r="G157" s="43" t="s">
        <v>50</v>
      </c>
      <c r="H157" s="5"/>
      <c r="I157" s="46"/>
      <c r="J157" s="30"/>
      <c r="K157" s="31"/>
      <c r="L157" s="44" t="str">
        <f>Tabell1[[#This Row],[Enh1]]</f>
        <v>meter</v>
      </c>
      <c r="M157" s="32"/>
      <c r="N157" s="11" t="str">
        <f t="shared" si="40"/>
        <v>RLL</v>
      </c>
      <c r="O157" s="32"/>
      <c r="P157" s="21" t="str">
        <f t="shared" si="41"/>
        <v>0</v>
      </c>
      <c r="Q157" s="33"/>
      <c r="R157" s="21">
        <f t="shared" si="39"/>
        <v>0</v>
      </c>
      <c r="S157" s="21">
        <f t="shared" si="42"/>
        <v>0</v>
      </c>
      <c r="T157" s="21">
        <f t="shared" si="51"/>
        <v>0</v>
      </c>
      <c r="U157" s="34"/>
      <c r="V157" s="35"/>
      <c r="W157" s="10">
        <f t="shared" si="43"/>
        <v>0</v>
      </c>
    </row>
    <row r="158" spans="1:23" x14ac:dyDescent="0.2">
      <c r="A158" s="64" t="s">
        <v>73</v>
      </c>
      <c r="B158" s="37" t="s">
        <v>227</v>
      </c>
      <c r="D158" s="37" t="s">
        <v>9</v>
      </c>
      <c r="E158" s="10">
        <v>60</v>
      </c>
      <c r="F158" s="42">
        <f>Tabell1[[#This Row],[Estimert ant forpakn. pr år]]*110</f>
        <v>6600</v>
      </c>
      <c r="G158" s="43" t="s">
        <v>50</v>
      </c>
      <c r="H158" s="5"/>
      <c r="I158" s="46"/>
      <c r="J158" s="30"/>
      <c r="K158" s="31"/>
      <c r="L158" s="44" t="str">
        <f>Tabell1[[#This Row],[Enh1]]</f>
        <v>meter</v>
      </c>
      <c r="M158" s="32"/>
      <c r="N158" s="11" t="str">
        <f t="shared" si="40"/>
        <v>RLL</v>
      </c>
      <c r="O158" s="32"/>
      <c r="P158" s="21" t="str">
        <f t="shared" si="41"/>
        <v>0</v>
      </c>
      <c r="Q158" s="33"/>
      <c r="R158" s="21">
        <f t="shared" si="39"/>
        <v>0</v>
      </c>
      <c r="S158" s="21">
        <f t="shared" si="42"/>
        <v>0</v>
      </c>
      <c r="T158" s="21">
        <f t="shared" ref="T158:T160" si="52">S158-(S158*Q158)</f>
        <v>0</v>
      </c>
      <c r="U158" s="34"/>
      <c r="V158" s="35"/>
      <c r="W158" s="10">
        <f t="shared" si="43"/>
        <v>0</v>
      </c>
    </row>
    <row r="159" spans="1:23" x14ac:dyDescent="0.2">
      <c r="A159" s="64" t="s">
        <v>73</v>
      </c>
      <c r="B159" s="37" t="s">
        <v>228</v>
      </c>
      <c r="D159" s="37" t="s">
        <v>9</v>
      </c>
      <c r="E159" s="10">
        <v>110</v>
      </c>
      <c r="F159" s="42">
        <f>Tabell1[[#This Row],[Estimert ant forpakn. pr år]]*120</f>
        <v>13200</v>
      </c>
      <c r="G159" s="43" t="s">
        <v>50</v>
      </c>
      <c r="H159" s="5"/>
      <c r="I159" s="46"/>
      <c r="J159" s="30"/>
      <c r="K159" s="31"/>
      <c r="L159" s="44" t="str">
        <f>Tabell1[[#This Row],[Enh1]]</f>
        <v>meter</v>
      </c>
      <c r="M159" s="32"/>
      <c r="N159" s="11" t="str">
        <f t="shared" si="40"/>
        <v>RLL</v>
      </c>
      <c r="O159" s="32"/>
      <c r="P159" s="21" t="str">
        <f t="shared" si="41"/>
        <v>0</v>
      </c>
      <c r="Q159" s="33"/>
      <c r="R159" s="21">
        <f t="shared" si="39"/>
        <v>0</v>
      </c>
      <c r="S159" s="21">
        <f t="shared" si="42"/>
        <v>0</v>
      </c>
      <c r="T159" s="21">
        <f t="shared" si="52"/>
        <v>0</v>
      </c>
      <c r="U159" s="34"/>
      <c r="V159" s="35"/>
      <c r="W159" s="10">
        <f t="shared" si="43"/>
        <v>0</v>
      </c>
    </row>
    <row r="160" spans="1:23" x14ac:dyDescent="0.2">
      <c r="A160" s="64" t="s">
        <v>73</v>
      </c>
      <c r="B160" s="37" t="s">
        <v>229</v>
      </c>
      <c r="D160" s="37" t="s">
        <v>9</v>
      </c>
      <c r="E160" s="10">
        <v>96</v>
      </c>
      <c r="F160" s="42">
        <f>Tabell1[[#This Row],[Estimert ant forpakn. pr år]]*275</f>
        <v>26400</v>
      </c>
      <c r="G160" s="43" t="s">
        <v>50</v>
      </c>
      <c r="H160" s="5"/>
      <c r="I160" s="46"/>
      <c r="J160" s="30"/>
      <c r="K160" s="31"/>
      <c r="L160" s="44" t="str">
        <f>Tabell1[[#This Row],[Enh1]]</f>
        <v>meter</v>
      </c>
      <c r="M160" s="32"/>
      <c r="N160" s="11" t="str">
        <f t="shared" si="40"/>
        <v>RLL</v>
      </c>
      <c r="O160" s="32"/>
      <c r="P160" s="21" t="str">
        <f t="shared" si="41"/>
        <v>0</v>
      </c>
      <c r="Q160" s="33"/>
      <c r="R160" s="21">
        <f t="shared" si="39"/>
        <v>0</v>
      </c>
      <c r="S160" s="21">
        <f t="shared" si="42"/>
        <v>0</v>
      </c>
      <c r="T160" s="21">
        <f t="shared" si="52"/>
        <v>0</v>
      </c>
      <c r="U160" s="34"/>
      <c r="V160" s="35"/>
      <c r="W160" s="10">
        <f t="shared" si="43"/>
        <v>0</v>
      </c>
    </row>
    <row r="161" spans="1:23" x14ac:dyDescent="0.2">
      <c r="A161" s="66" t="s">
        <v>74</v>
      </c>
      <c r="B161" s="37" t="s">
        <v>230</v>
      </c>
      <c r="D161" s="37" t="s">
        <v>48</v>
      </c>
      <c r="E161" s="42">
        <v>295</v>
      </c>
      <c r="F161" s="42">
        <f>Tabell1[[#This Row],[Estimert ant forpakn. pr år]]*25</f>
        <v>7375</v>
      </c>
      <c r="G161" s="43" t="s">
        <v>7</v>
      </c>
      <c r="H161" s="5"/>
      <c r="I161" s="46"/>
      <c r="J161" s="30"/>
      <c r="K161" s="31"/>
      <c r="L161" s="44" t="str">
        <f>Tabell1[[#This Row],[Enh1]]</f>
        <v>STK</v>
      </c>
      <c r="M161" s="32"/>
      <c r="N161" s="11" t="str">
        <f t="shared" si="40"/>
        <v>PK</v>
      </c>
      <c r="O161" s="32"/>
      <c r="P161" s="21" t="str">
        <f t="shared" si="41"/>
        <v>0</v>
      </c>
      <c r="Q161" s="33"/>
      <c r="R161" s="21">
        <f t="shared" ref="R161:R191" si="53">O161-(O161*Q161)</f>
        <v>0</v>
      </c>
      <c r="S161" s="21">
        <f t="shared" si="42"/>
        <v>0</v>
      </c>
      <c r="T161" s="21">
        <f t="shared" ref="T161:T191" si="54">S161-(S161*Q161)</f>
        <v>0</v>
      </c>
      <c r="U161" s="34"/>
      <c r="V161" s="35"/>
      <c r="W161" s="10">
        <f t="shared" si="43"/>
        <v>0</v>
      </c>
    </row>
    <row r="162" spans="1:23" x14ac:dyDescent="0.2">
      <c r="A162" s="66" t="s">
        <v>74</v>
      </c>
      <c r="B162" s="37" t="s">
        <v>39</v>
      </c>
      <c r="D162" s="37" t="s">
        <v>7</v>
      </c>
      <c r="E162" s="67">
        <v>20</v>
      </c>
      <c r="F162" s="42">
        <v>20</v>
      </c>
      <c r="G162" s="43" t="s">
        <v>7</v>
      </c>
      <c r="H162" s="5"/>
      <c r="I162" s="46"/>
      <c r="J162" s="30"/>
      <c r="K162" s="31"/>
      <c r="L162" s="44" t="str">
        <f>Tabell1[[#This Row],[Enh1]]</f>
        <v>STK</v>
      </c>
      <c r="M162" s="32"/>
      <c r="N162" s="11" t="str">
        <f t="shared" si="40"/>
        <v>STK</v>
      </c>
      <c r="O162" s="32"/>
      <c r="P162" s="21" t="str">
        <f t="shared" si="41"/>
        <v>0</v>
      </c>
      <c r="Q162" s="33"/>
      <c r="R162" s="21">
        <f t="shared" si="53"/>
        <v>0</v>
      </c>
      <c r="S162" s="21">
        <f t="shared" si="42"/>
        <v>0</v>
      </c>
      <c r="T162" s="21">
        <f t="shared" si="54"/>
        <v>0</v>
      </c>
      <c r="U162" s="34"/>
      <c r="V162" s="35"/>
      <c r="W162" s="10">
        <f t="shared" si="43"/>
        <v>0</v>
      </c>
    </row>
    <row r="163" spans="1:23" x14ac:dyDescent="0.2">
      <c r="A163" s="66" t="s">
        <v>74</v>
      </c>
      <c r="B163" s="37" t="s">
        <v>231</v>
      </c>
      <c r="D163" s="37" t="s">
        <v>48</v>
      </c>
      <c r="E163" s="42">
        <v>2</v>
      </c>
      <c r="F163" s="42">
        <v>20</v>
      </c>
      <c r="G163" s="43" t="s">
        <v>7</v>
      </c>
      <c r="H163" s="5"/>
      <c r="I163" s="46"/>
      <c r="J163" s="30"/>
      <c r="K163" s="31"/>
      <c r="L163" s="44" t="str">
        <f>Tabell1[[#This Row],[Enh1]]</f>
        <v>STK</v>
      </c>
      <c r="M163" s="32"/>
      <c r="N163" s="11" t="str">
        <f t="shared" si="40"/>
        <v>PK</v>
      </c>
      <c r="O163" s="32"/>
      <c r="P163" s="21" t="str">
        <f t="shared" si="41"/>
        <v>0</v>
      </c>
      <c r="Q163" s="33"/>
      <c r="R163" s="21">
        <f t="shared" si="53"/>
        <v>0</v>
      </c>
      <c r="S163" s="21">
        <f t="shared" si="42"/>
        <v>0</v>
      </c>
      <c r="T163" s="21">
        <f t="shared" si="54"/>
        <v>0</v>
      </c>
      <c r="U163" s="34"/>
      <c r="V163" s="35"/>
      <c r="W163" s="10">
        <f t="shared" si="43"/>
        <v>0</v>
      </c>
    </row>
    <row r="164" spans="1:23" x14ac:dyDescent="0.2">
      <c r="A164" s="66" t="s">
        <v>74</v>
      </c>
      <c r="B164" s="37" t="s">
        <v>232</v>
      </c>
      <c r="D164" s="37" t="s">
        <v>48</v>
      </c>
      <c r="E164" s="42">
        <v>1</v>
      </c>
      <c r="F164" s="42">
        <v>10</v>
      </c>
      <c r="G164" s="43" t="s">
        <v>7</v>
      </c>
      <c r="H164" s="5"/>
      <c r="I164" s="46"/>
      <c r="J164" s="30"/>
      <c r="K164" s="31"/>
      <c r="L164" s="44" t="str">
        <f>Tabell1[[#This Row],[Enh1]]</f>
        <v>STK</v>
      </c>
      <c r="M164" s="32"/>
      <c r="N164" s="11" t="str">
        <f t="shared" si="40"/>
        <v>PK</v>
      </c>
      <c r="O164" s="32"/>
      <c r="P164" s="21" t="str">
        <f t="shared" si="41"/>
        <v>0</v>
      </c>
      <c r="Q164" s="33"/>
      <c r="R164" s="21">
        <f t="shared" si="53"/>
        <v>0</v>
      </c>
      <c r="S164" s="21">
        <f t="shared" si="42"/>
        <v>0</v>
      </c>
      <c r="T164" s="21">
        <f t="shared" si="54"/>
        <v>0</v>
      </c>
      <c r="U164" s="34"/>
      <c r="V164" s="35"/>
      <c r="W164" s="10">
        <f t="shared" si="43"/>
        <v>0</v>
      </c>
    </row>
    <row r="165" spans="1:23" x14ac:dyDescent="0.2">
      <c r="A165" s="66" t="s">
        <v>74</v>
      </c>
      <c r="B165" s="37" t="s">
        <v>233</v>
      </c>
      <c r="D165" s="37" t="s">
        <v>48</v>
      </c>
      <c r="E165" s="42">
        <v>1</v>
      </c>
      <c r="F165" s="42">
        <f>10</f>
        <v>10</v>
      </c>
      <c r="G165" s="43" t="s">
        <v>7</v>
      </c>
      <c r="H165" s="5"/>
      <c r="I165" s="46"/>
      <c r="J165" s="30"/>
      <c r="K165" s="31"/>
      <c r="L165" s="44" t="str">
        <f>Tabell1[[#This Row],[Enh1]]</f>
        <v>STK</v>
      </c>
      <c r="M165" s="32"/>
      <c r="N165" s="11" t="str">
        <f t="shared" ref="N165:N191" si="55">D165</f>
        <v>PK</v>
      </c>
      <c r="O165" s="32"/>
      <c r="P165" s="21" t="str">
        <f t="shared" ref="P165:P191" si="56">IF(M165="","0",O165/M165)</f>
        <v>0</v>
      </c>
      <c r="Q165" s="33"/>
      <c r="R165" s="21">
        <f t="shared" si="53"/>
        <v>0</v>
      </c>
      <c r="S165" s="21">
        <f t="shared" ref="S165:S191" si="57">F165*P165</f>
        <v>0</v>
      </c>
      <c r="T165" s="21">
        <f t="shared" si="54"/>
        <v>0</v>
      </c>
      <c r="U165" s="34"/>
      <c r="V165" s="35"/>
      <c r="W165" s="10">
        <f t="shared" ref="W165:W191" si="58">IF(V165="Ja",E165*1,0)</f>
        <v>0</v>
      </c>
    </row>
    <row r="166" spans="1:23" x14ac:dyDescent="0.2">
      <c r="A166" s="66" t="s">
        <v>74</v>
      </c>
      <c r="B166" s="37" t="s">
        <v>234</v>
      </c>
      <c r="D166" s="37" t="s">
        <v>48</v>
      </c>
      <c r="E166" s="42">
        <v>3</v>
      </c>
      <c r="F166" s="42">
        <v>30</v>
      </c>
      <c r="G166" s="43" t="s">
        <v>7</v>
      </c>
      <c r="H166" s="5"/>
      <c r="I166" s="46"/>
      <c r="J166" s="30"/>
      <c r="K166" s="31"/>
      <c r="L166" s="44" t="str">
        <f>Tabell1[[#This Row],[Enh1]]</f>
        <v>STK</v>
      </c>
      <c r="M166" s="32"/>
      <c r="N166" s="11" t="str">
        <f t="shared" si="55"/>
        <v>PK</v>
      </c>
      <c r="O166" s="32"/>
      <c r="P166" s="21" t="str">
        <f t="shared" si="56"/>
        <v>0</v>
      </c>
      <c r="Q166" s="33"/>
      <c r="R166" s="21">
        <f t="shared" si="53"/>
        <v>0</v>
      </c>
      <c r="S166" s="21">
        <f t="shared" si="57"/>
        <v>0</v>
      </c>
      <c r="T166" s="21">
        <f t="shared" si="54"/>
        <v>0</v>
      </c>
      <c r="U166" s="34"/>
      <c r="V166" s="35"/>
      <c r="W166" s="10">
        <f t="shared" si="58"/>
        <v>0</v>
      </c>
    </row>
    <row r="167" spans="1:23" x14ac:dyDescent="0.2">
      <c r="A167" s="66" t="s">
        <v>74</v>
      </c>
      <c r="B167" s="37" t="s">
        <v>235</v>
      </c>
      <c r="D167" s="37" t="s">
        <v>48</v>
      </c>
      <c r="E167" s="42">
        <v>1</v>
      </c>
      <c r="F167" s="42">
        <v>10</v>
      </c>
      <c r="G167" s="43" t="s">
        <v>7</v>
      </c>
      <c r="H167" s="5"/>
      <c r="I167" s="46"/>
      <c r="J167" s="30"/>
      <c r="K167" s="31"/>
      <c r="L167" s="44" t="str">
        <f>Tabell1[[#This Row],[Enh1]]</f>
        <v>STK</v>
      </c>
      <c r="M167" s="32"/>
      <c r="N167" s="11" t="str">
        <f t="shared" si="55"/>
        <v>PK</v>
      </c>
      <c r="O167" s="32"/>
      <c r="P167" s="21" t="str">
        <f t="shared" si="56"/>
        <v>0</v>
      </c>
      <c r="Q167" s="33"/>
      <c r="R167" s="21">
        <f t="shared" si="53"/>
        <v>0</v>
      </c>
      <c r="S167" s="21">
        <f t="shared" si="57"/>
        <v>0</v>
      </c>
      <c r="T167" s="21">
        <f t="shared" si="54"/>
        <v>0</v>
      </c>
      <c r="U167" s="34"/>
      <c r="V167" s="35"/>
      <c r="W167" s="10">
        <f t="shared" si="58"/>
        <v>0</v>
      </c>
    </row>
    <row r="168" spans="1:23" x14ac:dyDescent="0.2">
      <c r="A168" s="66" t="s">
        <v>74</v>
      </c>
      <c r="B168" s="37" t="s">
        <v>236</v>
      </c>
      <c r="D168" s="37" t="s">
        <v>48</v>
      </c>
      <c r="E168" s="42">
        <v>1</v>
      </c>
      <c r="F168" s="42">
        <v>25</v>
      </c>
      <c r="G168" s="43" t="s">
        <v>7</v>
      </c>
      <c r="H168" s="5"/>
      <c r="I168" s="46"/>
      <c r="J168" s="30"/>
      <c r="K168" s="31"/>
      <c r="L168" s="44" t="str">
        <f>Tabell1[[#This Row],[Enh1]]</f>
        <v>STK</v>
      </c>
      <c r="M168" s="32"/>
      <c r="N168" s="11" t="str">
        <f t="shared" si="55"/>
        <v>PK</v>
      </c>
      <c r="O168" s="32"/>
      <c r="P168" s="21" t="str">
        <f t="shared" si="56"/>
        <v>0</v>
      </c>
      <c r="Q168" s="33"/>
      <c r="R168" s="21">
        <f t="shared" si="53"/>
        <v>0</v>
      </c>
      <c r="S168" s="21">
        <f t="shared" si="57"/>
        <v>0</v>
      </c>
      <c r="T168" s="21">
        <f t="shared" si="54"/>
        <v>0</v>
      </c>
      <c r="U168" s="34"/>
      <c r="V168" s="35"/>
      <c r="W168" s="10">
        <f t="shared" si="58"/>
        <v>0</v>
      </c>
    </row>
    <row r="169" spans="1:23" x14ac:dyDescent="0.2">
      <c r="A169" s="66" t="s">
        <v>74</v>
      </c>
      <c r="B169" s="37" t="s">
        <v>237</v>
      </c>
      <c r="D169" s="37" t="s">
        <v>48</v>
      </c>
      <c r="E169" s="42">
        <v>6</v>
      </c>
      <c r="F169" s="42">
        <f>Tabell1[[#This Row],[Estimert ant forpakn. pr år]]*25</f>
        <v>150</v>
      </c>
      <c r="G169" s="43" t="s">
        <v>7</v>
      </c>
      <c r="H169" s="5"/>
      <c r="I169" s="46"/>
      <c r="J169" s="30"/>
      <c r="K169" s="31"/>
      <c r="L169" s="44" t="str">
        <f>Tabell1[[#This Row],[Enh1]]</f>
        <v>STK</v>
      </c>
      <c r="M169" s="32"/>
      <c r="N169" s="11" t="str">
        <f t="shared" si="55"/>
        <v>PK</v>
      </c>
      <c r="O169" s="32"/>
      <c r="P169" s="21" t="str">
        <f t="shared" si="56"/>
        <v>0</v>
      </c>
      <c r="Q169" s="33"/>
      <c r="R169" s="21">
        <f t="shared" si="53"/>
        <v>0</v>
      </c>
      <c r="S169" s="21">
        <f t="shared" si="57"/>
        <v>0</v>
      </c>
      <c r="T169" s="21">
        <f t="shared" si="54"/>
        <v>0</v>
      </c>
      <c r="U169" s="34"/>
      <c r="V169" s="35"/>
      <c r="W169" s="10">
        <f t="shared" si="58"/>
        <v>0</v>
      </c>
    </row>
    <row r="170" spans="1:23" x14ac:dyDescent="0.2">
      <c r="A170" s="66" t="s">
        <v>74</v>
      </c>
      <c r="B170" s="37" t="s">
        <v>238</v>
      </c>
      <c r="D170" s="37" t="s">
        <v>48</v>
      </c>
      <c r="E170" s="42">
        <v>1</v>
      </c>
      <c r="F170" s="42">
        <v>25</v>
      </c>
      <c r="G170" s="43" t="s">
        <v>7</v>
      </c>
      <c r="H170" s="5"/>
      <c r="I170" s="46"/>
      <c r="J170" s="30"/>
      <c r="K170" s="31"/>
      <c r="L170" s="44" t="str">
        <f>Tabell1[[#This Row],[Enh1]]</f>
        <v>STK</v>
      </c>
      <c r="M170" s="32"/>
      <c r="N170" s="11" t="str">
        <f t="shared" si="55"/>
        <v>PK</v>
      </c>
      <c r="O170" s="32"/>
      <c r="P170" s="21" t="str">
        <f t="shared" si="56"/>
        <v>0</v>
      </c>
      <c r="Q170" s="33"/>
      <c r="R170" s="21">
        <f t="shared" si="53"/>
        <v>0</v>
      </c>
      <c r="S170" s="21">
        <f t="shared" si="57"/>
        <v>0</v>
      </c>
      <c r="T170" s="21">
        <f t="shared" si="54"/>
        <v>0</v>
      </c>
      <c r="U170" s="34"/>
      <c r="V170" s="35"/>
      <c r="W170" s="10">
        <f t="shared" si="58"/>
        <v>0</v>
      </c>
    </row>
    <row r="171" spans="1:23" x14ac:dyDescent="0.2">
      <c r="A171" s="66" t="s">
        <v>74</v>
      </c>
      <c r="B171" s="37" t="s">
        <v>239</v>
      </c>
      <c r="D171" s="37" t="s">
        <v>48</v>
      </c>
      <c r="E171" s="42">
        <v>4</v>
      </c>
      <c r="F171" s="42">
        <f>Tabell1[[#This Row],[Estimert ant forpakn. pr år]]*25</f>
        <v>100</v>
      </c>
      <c r="G171" s="43" t="s">
        <v>7</v>
      </c>
      <c r="H171" s="5"/>
      <c r="I171" s="46"/>
      <c r="J171" s="30"/>
      <c r="K171" s="31"/>
      <c r="L171" s="44" t="str">
        <f>Tabell1[[#This Row],[Enh1]]</f>
        <v>STK</v>
      </c>
      <c r="M171" s="32"/>
      <c r="N171" s="11" t="str">
        <f t="shared" si="55"/>
        <v>PK</v>
      </c>
      <c r="O171" s="32"/>
      <c r="P171" s="21" t="str">
        <f t="shared" si="56"/>
        <v>0</v>
      </c>
      <c r="Q171" s="33"/>
      <c r="R171" s="21">
        <f t="shared" si="53"/>
        <v>0</v>
      </c>
      <c r="S171" s="21">
        <f t="shared" si="57"/>
        <v>0</v>
      </c>
      <c r="T171" s="21">
        <f t="shared" si="54"/>
        <v>0</v>
      </c>
      <c r="U171" s="34"/>
      <c r="V171" s="35"/>
      <c r="W171" s="10">
        <f t="shared" si="58"/>
        <v>0</v>
      </c>
    </row>
    <row r="172" spans="1:23" x14ac:dyDescent="0.2">
      <c r="A172" s="66" t="s">
        <v>74</v>
      </c>
      <c r="B172" s="37" t="s">
        <v>240</v>
      </c>
      <c r="D172" s="37" t="s">
        <v>48</v>
      </c>
      <c r="E172" s="42">
        <v>3</v>
      </c>
      <c r="F172" s="42">
        <v>90</v>
      </c>
      <c r="G172" s="43" t="s">
        <v>7</v>
      </c>
      <c r="H172" s="5"/>
      <c r="I172" s="46"/>
      <c r="J172" s="30"/>
      <c r="K172" s="31"/>
      <c r="L172" s="44" t="str">
        <f>Tabell1[[#This Row],[Enh1]]</f>
        <v>STK</v>
      </c>
      <c r="M172" s="32"/>
      <c r="N172" s="11" t="str">
        <f t="shared" si="55"/>
        <v>PK</v>
      </c>
      <c r="O172" s="32"/>
      <c r="P172" s="21" t="str">
        <f t="shared" si="56"/>
        <v>0</v>
      </c>
      <c r="Q172" s="33"/>
      <c r="R172" s="21">
        <f t="shared" si="53"/>
        <v>0</v>
      </c>
      <c r="S172" s="21">
        <f t="shared" si="57"/>
        <v>0</v>
      </c>
      <c r="T172" s="21">
        <f t="shared" si="54"/>
        <v>0</v>
      </c>
      <c r="U172" s="34"/>
      <c r="V172" s="35"/>
      <c r="W172" s="10">
        <f t="shared" si="58"/>
        <v>0</v>
      </c>
    </row>
    <row r="173" spans="1:23" x14ac:dyDescent="0.2">
      <c r="A173" s="66" t="s">
        <v>74</v>
      </c>
      <c r="B173" s="37" t="s">
        <v>241</v>
      </c>
      <c r="D173" s="37" t="s">
        <v>48</v>
      </c>
      <c r="E173" s="42">
        <v>3</v>
      </c>
      <c r="F173" s="42">
        <f>Tabell1[[#This Row],[Estimert ant forpakn. pr år]]*30</f>
        <v>90</v>
      </c>
      <c r="G173" s="43" t="s">
        <v>7</v>
      </c>
      <c r="H173" s="5"/>
      <c r="I173" s="46"/>
      <c r="J173" s="30"/>
      <c r="K173" s="31"/>
      <c r="L173" s="44" t="str">
        <f>Tabell1[[#This Row],[Enh1]]</f>
        <v>STK</v>
      </c>
      <c r="M173" s="32"/>
      <c r="N173" s="11" t="str">
        <f t="shared" si="55"/>
        <v>PK</v>
      </c>
      <c r="O173" s="32"/>
      <c r="P173" s="21" t="str">
        <f t="shared" si="56"/>
        <v>0</v>
      </c>
      <c r="Q173" s="33"/>
      <c r="R173" s="21">
        <f t="shared" si="53"/>
        <v>0</v>
      </c>
      <c r="S173" s="21">
        <f t="shared" si="57"/>
        <v>0</v>
      </c>
      <c r="T173" s="21">
        <f t="shared" si="54"/>
        <v>0</v>
      </c>
      <c r="U173" s="34"/>
      <c r="V173" s="35"/>
      <c r="W173" s="10">
        <f t="shared" si="58"/>
        <v>0</v>
      </c>
    </row>
    <row r="174" spans="1:23" x14ac:dyDescent="0.2">
      <c r="A174" s="66" t="s">
        <v>74</v>
      </c>
      <c r="B174" s="37" t="s">
        <v>40</v>
      </c>
      <c r="D174" s="37" t="s">
        <v>7</v>
      </c>
      <c r="E174" s="42">
        <v>50</v>
      </c>
      <c r="F174" s="42">
        <v>50</v>
      </c>
      <c r="G174" s="43" t="s">
        <v>7</v>
      </c>
      <c r="H174" s="5"/>
      <c r="I174" s="46"/>
      <c r="J174" s="30"/>
      <c r="K174" s="31"/>
      <c r="L174" s="44" t="str">
        <f>Tabell1[[#This Row],[Enh1]]</f>
        <v>STK</v>
      </c>
      <c r="M174" s="32"/>
      <c r="N174" s="11" t="str">
        <f t="shared" si="55"/>
        <v>STK</v>
      </c>
      <c r="O174" s="32"/>
      <c r="P174" s="21" t="str">
        <f t="shared" si="56"/>
        <v>0</v>
      </c>
      <c r="Q174" s="33"/>
      <c r="R174" s="21">
        <f t="shared" si="53"/>
        <v>0</v>
      </c>
      <c r="S174" s="21">
        <f t="shared" si="57"/>
        <v>0</v>
      </c>
      <c r="T174" s="21">
        <f t="shared" si="54"/>
        <v>0</v>
      </c>
      <c r="U174" s="34"/>
      <c r="V174" s="35"/>
      <c r="W174" s="10">
        <f t="shared" si="58"/>
        <v>0</v>
      </c>
    </row>
    <row r="175" spans="1:23" x14ac:dyDescent="0.2">
      <c r="A175" s="66" t="s">
        <v>74</v>
      </c>
      <c r="B175" s="37" t="s">
        <v>41</v>
      </c>
      <c r="D175" s="37" t="s">
        <v>7</v>
      </c>
      <c r="E175" s="67">
        <v>10</v>
      </c>
      <c r="F175" s="42">
        <v>10</v>
      </c>
      <c r="G175" s="43" t="s">
        <v>7</v>
      </c>
      <c r="H175" s="5"/>
      <c r="I175" s="46"/>
      <c r="J175" s="30"/>
      <c r="K175" s="31"/>
      <c r="L175" s="44" t="str">
        <f>Tabell1[[#This Row],[Enh1]]</f>
        <v>STK</v>
      </c>
      <c r="M175" s="32"/>
      <c r="N175" s="11" t="str">
        <f t="shared" si="55"/>
        <v>STK</v>
      </c>
      <c r="O175" s="32"/>
      <c r="P175" s="21" t="str">
        <f t="shared" si="56"/>
        <v>0</v>
      </c>
      <c r="Q175" s="33"/>
      <c r="R175" s="21">
        <f t="shared" si="53"/>
        <v>0</v>
      </c>
      <c r="S175" s="21">
        <f t="shared" si="57"/>
        <v>0</v>
      </c>
      <c r="T175" s="21">
        <f t="shared" si="54"/>
        <v>0</v>
      </c>
      <c r="U175" s="34"/>
      <c r="V175" s="35"/>
      <c r="W175" s="10">
        <f t="shared" si="58"/>
        <v>0</v>
      </c>
    </row>
    <row r="176" spans="1:23" x14ac:dyDescent="0.2">
      <c r="A176" s="66" t="s">
        <v>74</v>
      </c>
      <c r="B176" s="37" t="s">
        <v>42</v>
      </c>
      <c r="D176" s="37" t="s">
        <v>7</v>
      </c>
      <c r="E176" s="67">
        <v>10</v>
      </c>
      <c r="F176" s="42">
        <v>10</v>
      </c>
      <c r="G176" s="43" t="s">
        <v>7</v>
      </c>
      <c r="H176" s="5"/>
      <c r="I176" s="46"/>
      <c r="J176" s="30"/>
      <c r="K176" s="31"/>
      <c r="L176" s="44" t="str">
        <f>Tabell1[[#This Row],[Enh1]]</f>
        <v>STK</v>
      </c>
      <c r="M176" s="32"/>
      <c r="N176" s="11" t="str">
        <f t="shared" si="55"/>
        <v>STK</v>
      </c>
      <c r="O176" s="32"/>
      <c r="P176" s="21" t="str">
        <f t="shared" si="56"/>
        <v>0</v>
      </c>
      <c r="Q176" s="33"/>
      <c r="R176" s="21">
        <f t="shared" si="53"/>
        <v>0</v>
      </c>
      <c r="S176" s="21">
        <f t="shared" si="57"/>
        <v>0</v>
      </c>
      <c r="T176" s="21">
        <f t="shared" si="54"/>
        <v>0</v>
      </c>
      <c r="U176" s="34"/>
      <c r="V176" s="35"/>
      <c r="W176" s="10">
        <f t="shared" si="58"/>
        <v>0</v>
      </c>
    </row>
    <row r="177" spans="1:23" x14ac:dyDescent="0.2">
      <c r="A177" s="66" t="s">
        <v>74</v>
      </c>
      <c r="B177" s="37" t="s">
        <v>43</v>
      </c>
      <c r="D177" s="37" t="s">
        <v>7</v>
      </c>
      <c r="E177" s="67">
        <v>10</v>
      </c>
      <c r="F177" s="42">
        <v>10</v>
      </c>
      <c r="G177" s="43" t="s">
        <v>7</v>
      </c>
      <c r="H177" s="5"/>
      <c r="I177" s="46"/>
      <c r="J177" s="30"/>
      <c r="K177" s="31"/>
      <c r="L177" s="44" t="str">
        <f>Tabell1[[#This Row],[Enh1]]</f>
        <v>STK</v>
      </c>
      <c r="M177" s="32"/>
      <c r="N177" s="11" t="str">
        <f t="shared" si="55"/>
        <v>STK</v>
      </c>
      <c r="O177" s="32"/>
      <c r="P177" s="21" t="str">
        <f t="shared" si="56"/>
        <v>0</v>
      </c>
      <c r="Q177" s="33"/>
      <c r="R177" s="21">
        <f t="shared" si="53"/>
        <v>0</v>
      </c>
      <c r="S177" s="21">
        <f t="shared" si="57"/>
        <v>0</v>
      </c>
      <c r="T177" s="21">
        <f t="shared" si="54"/>
        <v>0</v>
      </c>
      <c r="U177" s="34"/>
      <c r="V177" s="35"/>
      <c r="W177" s="10">
        <f t="shared" si="58"/>
        <v>0</v>
      </c>
    </row>
    <row r="178" spans="1:23" x14ac:dyDescent="0.2">
      <c r="A178" s="66" t="s">
        <v>74</v>
      </c>
      <c r="B178" s="37" t="s">
        <v>44</v>
      </c>
      <c r="D178" s="37" t="s">
        <v>7</v>
      </c>
      <c r="E178" s="67">
        <v>10</v>
      </c>
      <c r="F178" s="42">
        <v>10</v>
      </c>
      <c r="G178" s="43" t="s">
        <v>7</v>
      </c>
      <c r="H178" s="5"/>
      <c r="I178" s="46"/>
      <c r="J178" s="30"/>
      <c r="K178" s="31"/>
      <c r="L178" s="44" t="str">
        <f>Tabell1[[#This Row],[Enh1]]</f>
        <v>STK</v>
      </c>
      <c r="M178" s="32"/>
      <c r="N178" s="11" t="str">
        <f t="shared" si="55"/>
        <v>STK</v>
      </c>
      <c r="O178" s="32"/>
      <c r="P178" s="21" t="str">
        <f t="shared" si="56"/>
        <v>0</v>
      </c>
      <c r="Q178" s="33"/>
      <c r="R178" s="21">
        <f t="shared" si="53"/>
        <v>0</v>
      </c>
      <c r="S178" s="21">
        <f t="shared" si="57"/>
        <v>0</v>
      </c>
      <c r="T178" s="21">
        <f t="shared" si="54"/>
        <v>0</v>
      </c>
      <c r="U178" s="34"/>
      <c r="V178" s="35"/>
      <c r="W178" s="10">
        <f t="shared" si="58"/>
        <v>0</v>
      </c>
    </row>
    <row r="179" spans="1:23" x14ac:dyDescent="0.2">
      <c r="A179" s="66" t="s">
        <v>74</v>
      </c>
      <c r="B179" s="37" t="s">
        <v>45</v>
      </c>
      <c r="D179" s="37" t="s">
        <v>7</v>
      </c>
      <c r="E179" s="67">
        <v>10</v>
      </c>
      <c r="F179" s="42">
        <v>10</v>
      </c>
      <c r="G179" s="43" t="s">
        <v>7</v>
      </c>
      <c r="H179" s="5"/>
      <c r="I179" s="46"/>
      <c r="J179" s="30"/>
      <c r="K179" s="31"/>
      <c r="L179" s="44" t="str">
        <f>Tabell1[[#This Row],[Enh1]]</f>
        <v>STK</v>
      </c>
      <c r="M179" s="32"/>
      <c r="N179" s="11" t="str">
        <f t="shared" si="55"/>
        <v>STK</v>
      </c>
      <c r="O179" s="32"/>
      <c r="P179" s="21" t="str">
        <f t="shared" si="56"/>
        <v>0</v>
      </c>
      <c r="Q179" s="33"/>
      <c r="R179" s="21">
        <f t="shared" si="53"/>
        <v>0</v>
      </c>
      <c r="S179" s="21">
        <f t="shared" si="57"/>
        <v>0</v>
      </c>
      <c r="T179" s="21">
        <f t="shared" si="54"/>
        <v>0</v>
      </c>
      <c r="U179" s="34"/>
      <c r="V179" s="35"/>
      <c r="W179" s="10">
        <f t="shared" si="58"/>
        <v>0</v>
      </c>
    </row>
    <row r="180" spans="1:23" x14ac:dyDescent="0.2">
      <c r="A180" s="66" t="s">
        <v>74</v>
      </c>
      <c r="B180" s="37" t="s">
        <v>46</v>
      </c>
      <c r="D180" s="37" t="s">
        <v>7</v>
      </c>
      <c r="E180" s="67">
        <v>10</v>
      </c>
      <c r="F180" s="42">
        <v>10</v>
      </c>
      <c r="G180" s="43" t="s">
        <v>7</v>
      </c>
      <c r="H180" s="5"/>
      <c r="I180" s="46"/>
      <c r="J180" s="30"/>
      <c r="K180" s="31"/>
      <c r="L180" s="44" t="str">
        <f>Tabell1[[#This Row],[Enh1]]</f>
        <v>STK</v>
      </c>
      <c r="M180" s="32"/>
      <c r="N180" s="11" t="str">
        <f t="shared" si="55"/>
        <v>STK</v>
      </c>
      <c r="O180" s="32"/>
      <c r="P180" s="21" t="str">
        <f t="shared" si="56"/>
        <v>0</v>
      </c>
      <c r="Q180" s="33"/>
      <c r="R180" s="21">
        <f t="shared" si="53"/>
        <v>0</v>
      </c>
      <c r="S180" s="21">
        <f t="shared" si="57"/>
        <v>0</v>
      </c>
      <c r="T180" s="21">
        <f t="shared" si="54"/>
        <v>0</v>
      </c>
      <c r="U180" s="34"/>
      <c r="V180" s="35"/>
      <c r="W180" s="10">
        <f t="shared" si="58"/>
        <v>0</v>
      </c>
    </row>
    <row r="181" spans="1:23" x14ac:dyDescent="0.2">
      <c r="A181" s="66" t="s">
        <v>74</v>
      </c>
      <c r="B181" s="37" t="s">
        <v>242</v>
      </c>
      <c r="D181" s="37" t="s">
        <v>48</v>
      </c>
      <c r="E181" s="42">
        <v>5</v>
      </c>
      <c r="F181" s="42">
        <f>Tabell1[[#This Row],[Estimert ant forpakn. pr år]]*25</f>
        <v>125</v>
      </c>
      <c r="G181" s="43" t="s">
        <v>7</v>
      </c>
      <c r="H181" s="5"/>
      <c r="I181" s="46"/>
      <c r="J181" s="30"/>
      <c r="K181" s="31"/>
      <c r="L181" s="44" t="str">
        <f>Tabell1[[#This Row],[Enh1]]</f>
        <v>STK</v>
      </c>
      <c r="M181" s="32"/>
      <c r="N181" s="11" t="str">
        <f t="shared" si="55"/>
        <v>PK</v>
      </c>
      <c r="O181" s="32"/>
      <c r="P181" s="21" t="str">
        <f t="shared" si="56"/>
        <v>0</v>
      </c>
      <c r="Q181" s="33"/>
      <c r="R181" s="21">
        <f t="shared" si="53"/>
        <v>0</v>
      </c>
      <c r="S181" s="21">
        <f t="shared" si="57"/>
        <v>0</v>
      </c>
      <c r="T181" s="21">
        <f t="shared" si="54"/>
        <v>0</v>
      </c>
      <c r="U181" s="34"/>
      <c r="V181" s="35"/>
      <c r="W181" s="10">
        <f t="shared" si="58"/>
        <v>0</v>
      </c>
    </row>
    <row r="182" spans="1:23" x14ac:dyDescent="0.2">
      <c r="A182" s="66" t="s">
        <v>74</v>
      </c>
      <c r="B182" s="37" t="s">
        <v>47</v>
      </c>
      <c r="D182" s="37" t="s">
        <v>7</v>
      </c>
      <c r="E182" s="42">
        <v>5</v>
      </c>
      <c r="F182" s="42">
        <v>5</v>
      </c>
      <c r="G182" s="43" t="s">
        <v>7</v>
      </c>
      <c r="H182" s="5"/>
      <c r="I182" s="46"/>
      <c r="J182" s="30"/>
      <c r="K182" s="31"/>
      <c r="L182" s="44" t="str">
        <f>Tabell1[[#This Row],[Enh1]]</f>
        <v>STK</v>
      </c>
      <c r="M182" s="32"/>
      <c r="N182" s="11" t="str">
        <f t="shared" si="55"/>
        <v>STK</v>
      </c>
      <c r="O182" s="32"/>
      <c r="P182" s="21" t="str">
        <f t="shared" si="56"/>
        <v>0</v>
      </c>
      <c r="Q182" s="33"/>
      <c r="R182" s="21">
        <f t="shared" si="53"/>
        <v>0</v>
      </c>
      <c r="S182" s="21">
        <f t="shared" si="57"/>
        <v>0</v>
      </c>
      <c r="T182" s="21">
        <f t="shared" si="54"/>
        <v>0</v>
      </c>
      <c r="U182" s="34"/>
      <c r="V182" s="35"/>
      <c r="W182" s="10">
        <f t="shared" si="58"/>
        <v>0</v>
      </c>
    </row>
    <row r="183" spans="1:23" x14ac:dyDescent="0.2">
      <c r="A183" s="66" t="s">
        <v>74</v>
      </c>
      <c r="B183" s="37" t="s">
        <v>243</v>
      </c>
      <c r="D183" s="37" t="s">
        <v>48</v>
      </c>
      <c r="E183" s="42">
        <v>5</v>
      </c>
      <c r="F183" s="42">
        <v>50</v>
      </c>
      <c r="G183" s="43" t="s">
        <v>7</v>
      </c>
      <c r="H183" s="5"/>
      <c r="I183" s="46"/>
      <c r="J183" s="30"/>
      <c r="K183" s="31"/>
      <c r="L183" s="44" t="str">
        <f>Tabell1[[#This Row],[Enh1]]</f>
        <v>STK</v>
      </c>
      <c r="M183" s="32"/>
      <c r="N183" s="11" t="str">
        <f t="shared" si="55"/>
        <v>PK</v>
      </c>
      <c r="O183" s="32"/>
      <c r="P183" s="21" t="str">
        <f t="shared" si="56"/>
        <v>0</v>
      </c>
      <c r="Q183" s="33"/>
      <c r="R183" s="21">
        <f t="shared" si="53"/>
        <v>0</v>
      </c>
      <c r="S183" s="21">
        <f t="shared" si="57"/>
        <v>0</v>
      </c>
      <c r="T183" s="21">
        <f t="shared" si="54"/>
        <v>0</v>
      </c>
      <c r="U183" s="34"/>
      <c r="V183" s="35"/>
      <c r="W183" s="10">
        <f t="shared" si="58"/>
        <v>0</v>
      </c>
    </row>
    <row r="184" spans="1:23" x14ac:dyDescent="0.2">
      <c r="A184" s="66" t="s">
        <v>74</v>
      </c>
      <c r="B184" s="37" t="s">
        <v>244</v>
      </c>
      <c r="D184" s="37" t="s">
        <v>48</v>
      </c>
      <c r="E184" s="42">
        <v>2</v>
      </c>
      <c r="F184" s="42">
        <v>50</v>
      </c>
      <c r="G184" s="43" t="s">
        <v>7</v>
      </c>
      <c r="H184" s="5"/>
      <c r="I184" s="46"/>
      <c r="J184" s="30"/>
      <c r="K184" s="31"/>
      <c r="L184" s="44" t="str">
        <f>Tabell1[[#This Row],[Enh1]]</f>
        <v>STK</v>
      </c>
      <c r="M184" s="32"/>
      <c r="N184" s="11" t="str">
        <f t="shared" si="55"/>
        <v>PK</v>
      </c>
      <c r="O184" s="32"/>
      <c r="P184" s="21" t="str">
        <f t="shared" si="56"/>
        <v>0</v>
      </c>
      <c r="Q184" s="33"/>
      <c r="R184" s="21">
        <f t="shared" si="53"/>
        <v>0</v>
      </c>
      <c r="S184" s="21">
        <f t="shared" si="57"/>
        <v>0</v>
      </c>
      <c r="T184" s="21">
        <f t="shared" si="54"/>
        <v>0</v>
      </c>
      <c r="U184" s="34"/>
      <c r="V184" s="35"/>
      <c r="W184" s="10">
        <f t="shared" si="58"/>
        <v>0</v>
      </c>
    </row>
    <row r="185" spans="1:23" x14ac:dyDescent="0.2">
      <c r="A185" s="66" t="s">
        <v>74</v>
      </c>
      <c r="B185" s="37" t="s">
        <v>245</v>
      </c>
      <c r="D185" s="37" t="s">
        <v>48</v>
      </c>
      <c r="E185" s="42">
        <v>3</v>
      </c>
      <c r="F185" s="42">
        <v>30</v>
      </c>
      <c r="G185" s="43" t="s">
        <v>7</v>
      </c>
      <c r="H185" s="5"/>
      <c r="I185" s="46"/>
      <c r="J185" s="30"/>
      <c r="K185" s="31"/>
      <c r="L185" s="44" t="str">
        <f>Tabell1[[#This Row],[Enh1]]</f>
        <v>STK</v>
      </c>
      <c r="M185" s="32"/>
      <c r="N185" s="11" t="str">
        <f t="shared" si="55"/>
        <v>PK</v>
      </c>
      <c r="O185" s="32"/>
      <c r="P185" s="21" t="str">
        <f t="shared" si="56"/>
        <v>0</v>
      </c>
      <c r="Q185" s="33"/>
      <c r="R185" s="21">
        <f t="shared" si="53"/>
        <v>0</v>
      </c>
      <c r="S185" s="21">
        <f t="shared" si="57"/>
        <v>0</v>
      </c>
      <c r="T185" s="21">
        <f t="shared" si="54"/>
        <v>0</v>
      </c>
      <c r="U185" s="34"/>
      <c r="V185" s="35"/>
      <c r="W185" s="10">
        <f t="shared" si="58"/>
        <v>0</v>
      </c>
    </row>
    <row r="186" spans="1:23" x14ac:dyDescent="0.2">
      <c r="A186" s="66" t="s">
        <v>74</v>
      </c>
      <c r="B186" s="37" t="s">
        <v>246</v>
      </c>
      <c r="D186" s="37" t="s">
        <v>48</v>
      </c>
      <c r="E186" s="42">
        <v>2</v>
      </c>
      <c r="F186" s="42">
        <v>50</v>
      </c>
      <c r="G186" s="43" t="s">
        <v>7</v>
      </c>
      <c r="H186" s="5"/>
      <c r="I186" s="46"/>
      <c r="J186" s="30"/>
      <c r="K186" s="31"/>
      <c r="L186" s="44" t="str">
        <f>Tabell1[[#This Row],[Enh1]]</f>
        <v>STK</v>
      </c>
      <c r="M186" s="32"/>
      <c r="N186" s="11" t="str">
        <f t="shared" si="55"/>
        <v>PK</v>
      </c>
      <c r="O186" s="32"/>
      <c r="P186" s="21" t="str">
        <f t="shared" si="56"/>
        <v>0</v>
      </c>
      <c r="Q186" s="33"/>
      <c r="R186" s="21">
        <f t="shared" si="53"/>
        <v>0</v>
      </c>
      <c r="S186" s="21">
        <f t="shared" si="57"/>
        <v>0</v>
      </c>
      <c r="T186" s="21">
        <f t="shared" si="54"/>
        <v>0</v>
      </c>
      <c r="U186" s="34"/>
      <c r="V186" s="35"/>
      <c r="W186" s="10">
        <f t="shared" si="58"/>
        <v>0</v>
      </c>
    </row>
    <row r="187" spans="1:23" x14ac:dyDescent="0.2">
      <c r="A187" s="66" t="s">
        <v>74</v>
      </c>
      <c r="B187" s="37" t="s">
        <v>247</v>
      </c>
      <c r="D187" s="37" t="s">
        <v>48</v>
      </c>
      <c r="E187" s="42">
        <v>1</v>
      </c>
      <c r="F187" s="42">
        <v>25</v>
      </c>
      <c r="G187" s="43" t="s">
        <v>7</v>
      </c>
      <c r="H187" s="5"/>
      <c r="I187" s="46"/>
      <c r="J187" s="30"/>
      <c r="K187" s="31"/>
      <c r="L187" s="44" t="str">
        <f>Tabell1[[#This Row],[Enh1]]</f>
        <v>STK</v>
      </c>
      <c r="M187" s="32"/>
      <c r="N187" s="11" t="str">
        <f t="shared" si="55"/>
        <v>PK</v>
      </c>
      <c r="O187" s="32"/>
      <c r="P187" s="21" t="str">
        <f t="shared" si="56"/>
        <v>0</v>
      </c>
      <c r="Q187" s="33"/>
      <c r="R187" s="21">
        <f t="shared" si="53"/>
        <v>0</v>
      </c>
      <c r="S187" s="21">
        <f t="shared" si="57"/>
        <v>0</v>
      </c>
      <c r="T187" s="21">
        <f t="shared" si="54"/>
        <v>0</v>
      </c>
      <c r="U187" s="34"/>
      <c r="V187" s="35"/>
      <c r="W187" s="10">
        <f t="shared" si="58"/>
        <v>0</v>
      </c>
    </row>
    <row r="188" spans="1:23" x14ac:dyDescent="0.2">
      <c r="A188" s="66" t="s">
        <v>74</v>
      </c>
      <c r="B188" s="37" t="s">
        <v>248</v>
      </c>
      <c r="D188" s="37" t="s">
        <v>48</v>
      </c>
      <c r="E188" s="42">
        <v>1</v>
      </c>
      <c r="F188" s="42">
        <v>10</v>
      </c>
      <c r="G188" s="43" t="s">
        <v>7</v>
      </c>
      <c r="H188" s="5"/>
      <c r="I188" s="46"/>
      <c r="J188" s="30"/>
      <c r="K188" s="31"/>
      <c r="L188" s="44" t="str">
        <f>Tabell1[[#This Row],[Enh1]]</f>
        <v>STK</v>
      </c>
      <c r="M188" s="32"/>
      <c r="N188" s="11" t="str">
        <f t="shared" si="55"/>
        <v>PK</v>
      </c>
      <c r="O188" s="32"/>
      <c r="P188" s="21" t="str">
        <f t="shared" si="56"/>
        <v>0</v>
      </c>
      <c r="Q188" s="33"/>
      <c r="R188" s="21">
        <f t="shared" si="53"/>
        <v>0</v>
      </c>
      <c r="S188" s="21">
        <f t="shared" si="57"/>
        <v>0</v>
      </c>
      <c r="T188" s="21">
        <f t="shared" si="54"/>
        <v>0</v>
      </c>
      <c r="U188" s="34"/>
      <c r="V188" s="35"/>
      <c r="W188" s="10">
        <f t="shared" si="58"/>
        <v>0</v>
      </c>
    </row>
    <row r="189" spans="1:23" x14ac:dyDescent="0.2">
      <c r="A189" s="66" t="s">
        <v>74</v>
      </c>
      <c r="B189" s="37" t="s">
        <v>249</v>
      </c>
      <c r="D189" s="37" t="s">
        <v>48</v>
      </c>
      <c r="E189" s="42">
        <v>6</v>
      </c>
      <c r="F189" s="42">
        <v>60</v>
      </c>
      <c r="G189" s="43" t="s">
        <v>7</v>
      </c>
      <c r="H189" s="5"/>
      <c r="I189" s="46"/>
      <c r="J189" s="30"/>
      <c r="K189" s="31"/>
      <c r="L189" s="44" t="str">
        <f>Tabell1[[#This Row],[Enh1]]</f>
        <v>STK</v>
      </c>
      <c r="M189" s="32"/>
      <c r="N189" s="11" t="str">
        <f t="shared" si="55"/>
        <v>PK</v>
      </c>
      <c r="O189" s="32"/>
      <c r="P189" s="21" t="str">
        <f t="shared" si="56"/>
        <v>0</v>
      </c>
      <c r="Q189" s="33"/>
      <c r="R189" s="21">
        <f t="shared" si="53"/>
        <v>0</v>
      </c>
      <c r="S189" s="21">
        <f t="shared" si="57"/>
        <v>0</v>
      </c>
      <c r="T189" s="21">
        <f t="shared" si="54"/>
        <v>0</v>
      </c>
      <c r="U189" s="34"/>
      <c r="V189" s="35"/>
      <c r="W189" s="10">
        <f t="shared" si="58"/>
        <v>0</v>
      </c>
    </row>
    <row r="190" spans="1:23" x14ac:dyDescent="0.2">
      <c r="A190" s="66" t="s">
        <v>74</v>
      </c>
      <c r="B190" s="37" t="s">
        <v>250</v>
      </c>
      <c r="D190" s="37" t="s">
        <v>48</v>
      </c>
      <c r="E190" s="42">
        <v>11</v>
      </c>
      <c r="F190" s="42">
        <v>25</v>
      </c>
      <c r="G190" s="43" t="s">
        <v>7</v>
      </c>
      <c r="H190" s="5"/>
      <c r="I190" s="46"/>
      <c r="J190" s="30"/>
      <c r="K190" s="31"/>
      <c r="L190" s="44" t="str">
        <f>Tabell1[[#This Row],[Enh1]]</f>
        <v>STK</v>
      </c>
      <c r="M190" s="32"/>
      <c r="N190" s="11" t="str">
        <f t="shared" si="55"/>
        <v>PK</v>
      </c>
      <c r="O190" s="32"/>
      <c r="P190" s="21" t="str">
        <f t="shared" si="56"/>
        <v>0</v>
      </c>
      <c r="Q190" s="33"/>
      <c r="R190" s="21">
        <f t="shared" si="53"/>
        <v>0</v>
      </c>
      <c r="S190" s="21">
        <f t="shared" si="57"/>
        <v>0</v>
      </c>
      <c r="T190" s="21">
        <f t="shared" si="54"/>
        <v>0</v>
      </c>
      <c r="U190" s="34"/>
      <c r="V190" s="35"/>
      <c r="W190" s="10">
        <f t="shared" si="58"/>
        <v>0</v>
      </c>
    </row>
    <row r="191" spans="1:23" x14ac:dyDescent="0.2">
      <c r="A191" s="66" t="s">
        <v>74</v>
      </c>
      <c r="B191" s="37" t="s">
        <v>251</v>
      </c>
      <c r="D191" s="37" t="s">
        <v>48</v>
      </c>
      <c r="E191" s="42">
        <v>2</v>
      </c>
      <c r="F191" s="42">
        <v>20</v>
      </c>
      <c r="G191" s="43" t="s">
        <v>7</v>
      </c>
      <c r="H191" s="5"/>
      <c r="I191" s="46"/>
      <c r="J191" s="30"/>
      <c r="K191" s="31"/>
      <c r="L191" s="44" t="str">
        <f>Tabell1[[#This Row],[Enh1]]</f>
        <v>STK</v>
      </c>
      <c r="M191" s="32"/>
      <c r="N191" s="11" t="str">
        <f t="shared" si="55"/>
        <v>PK</v>
      </c>
      <c r="O191" s="32"/>
      <c r="P191" s="21" t="str">
        <f t="shared" si="56"/>
        <v>0</v>
      </c>
      <c r="Q191" s="33"/>
      <c r="R191" s="21">
        <f t="shared" si="53"/>
        <v>0</v>
      </c>
      <c r="S191" s="21">
        <f t="shared" si="57"/>
        <v>0</v>
      </c>
      <c r="T191" s="21">
        <f t="shared" si="54"/>
        <v>0</v>
      </c>
      <c r="U191" s="34"/>
      <c r="V191" s="35"/>
      <c r="W191" s="10">
        <f t="shared" si="58"/>
        <v>0</v>
      </c>
    </row>
    <row r="193" spans="1:20" x14ac:dyDescent="0.2">
      <c r="A193" s="1" t="s">
        <v>1</v>
      </c>
      <c r="B193" s="1"/>
    </row>
    <row r="194" spans="1:20" x14ac:dyDescent="0.2">
      <c r="A194" s="72" t="s">
        <v>2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</row>
    <row r="195" spans="1:20" x14ac:dyDescent="0.2">
      <c r="A195" s="72" t="s">
        <v>4</v>
      </c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</row>
    <row r="196" spans="1:20" x14ac:dyDescent="0.2">
      <c r="A196" s="72" t="s">
        <v>10</v>
      </c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</row>
    <row r="197" spans="1:20" x14ac:dyDescent="0.2">
      <c r="A197" s="72" t="s">
        <v>5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</row>
    <row r="198" spans="1:20" x14ac:dyDescent="0.2">
      <c r="A198" s="72" t="s">
        <v>3</v>
      </c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</row>
  </sheetData>
  <sortState xmlns:xlrd2="http://schemas.microsoft.com/office/spreadsheetml/2017/richdata2" ref="A267:E284">
    <sortCondition ref="A267:A284"/>
  </sortState>
  <mergeCells count="5">
    <mergeCell ref="A197:T197"/>
    <mergeCell ref="A198:T198"/>
    <mergeCell ref="A194:T194"/>
    <mergeCell ref="A195:T195"/>
    <mergeCell ref="A196:T196"/>
  </mergeCells>
  <phoneticPr fontId="0" type="noConversion"/>
  <pageMargins left="0.23622047244094491" right="0.23622047244094491" top="0.39370078740157483" bottom="0.35433070866141736" header="0.31496062992125984" footer="0.31496062992125984"/>
  <pageSetup paperSize="9" scale="85" orientation="landscape" r:id="rId1"/>
  <headerFooter alignWithMargins="0">
    <oddFooter>&amp;C&amp;P av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C8109D4AB0A43A9B75FA587A003F0" ma:contentTypeVersion="8" ma:contentTypeDescription="Create a new document." ma:contentTypeScope="" ma:versionID="80942044b2bf85731523bf5dd3c5d2a3">
  <xsd:schema xmlns:xsd="http://www.w3.org/2001/XMLSchema" xmlns:xs="http://www.w3.org/2001/XMLSchema" xmlns:p="http://schemas.microsoft.com/office/2006/metadata/properties" xmlns:ns2="d57d22af-6014-4159-8ab7-c734bc00900a" xmlns:ns3="b8415b78-47ee-4209-b494-90825f5718aa" targetNamespace="http://schemas.microsoft.com/office/2006/metadata/properties" ma:root="true" ma:fieldsID="209b4b633234554e8db74d2dfd46218c" ns2:_="" ns3:_="">
    <xsd:import namespace="d57d22af-6014-4159-8ab7-c734bc00900a"/>
    <xsd:import namespace="b8415b78-47ee-4209-b494-90825f5718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d22af-6014-4159-8ab7-c734bc009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5b78-47ee-4209-b494-90825f5718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E75B28-2D6C-4DDE-88B7-06ABBFB30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7d22af-6014-4159-8ab7-c734bc00900a"/>
    <ds:schemaRef ds:uri="b8415b78-47ee-4209-b494-90825f5718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0B7844-D2E5-40C9-A2D9-150C53E630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360660-1F7F-4FE6-A0D5-41945B3ADC94}">
  <ds:schemaRefs>
    <ds:schemaRef ds:uri="b8415b78-47ee-4209-b494-90825f5718a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57d22af-6014-4159-8ab7-c734bc00900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Oppsummering</vt:lpstr>
      <vt:lpstr>Vareliste</vt:lpstr>
      <vt:lpstr>Vareliste!Utskriftsområde</vt:lpstr>
      <vt:lpstr>Vareliste!Utskriftstitler</vt:lpstr>
    </vt:vector>
  </TitlesOfParts>
  <Company>Hedmark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Prisskjema</dc:title>
  <dc:creator>oystein.satrang@hedmark.org</dc:creator>
  <cp:lastModifiedBy>Gjertrud</cp:lastModifiedBy>
  <cp:lastPrinted>2012-12-03T09:48:54Z</cp:lastPrinted>
  <dcterms:created xsi:type="dcterms:W3CDTF">2007-04-03T12:40:27Z</dcterms:created>
  <dcterms:modified xsi:type="dcterms:W3CDTF">2019-05-01T11:09:38Z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0x0101008D6C8109D4AB0A43A9B75FA587A003F0</vt:lpwstr>
  </property>
  <property fmtid="{D5CDD505-2E9C-101B-9397-08002B2CF9AE}" pid="3" name="AuthorIds_UIVersion_3072">
    <vt:lpwstr>16</vt:lpwstr>
  </property>
</Properties>
</file>